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20730" windowHeight="8010" tabRatio="633" activeTab="0"/>
  </bookViews>
  <sheets>
    <sheet name="Исполнение" sheetId="1" r:id="rId1"/>
    <sheet name="ИП амортизация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<sst xmlns="http://schemas.openxmlformats.org/spreadsheetml/2006/main" count="184" uniqueCount="128">
  <si>
    <t>№</t>
  </si>
  <si>
    <t>Наименование показателей</t>
  </si>
  <si>
    <t>электроэнергия</t>
  </si>
  <si>
    <t>Затраты на оплату труда всего:</t>
  </si>
  <si>
    <t>Амортизация</t>
  </si>
  <si>
    <t>Тариф (без НДС)</t>
  </si>
  <si>
    <t>Справочно:</t>
  </si>
  <si>
    <t>Производственный персонал</t>
  </si>
  <si>
    <t>Среднемесячная з/плата, всего в т.ч:</t>
  </si>
  <si>
    <t>прочие потребители</t>
  </si>
  <si>
    <t>Материальные затраты, всего:</t>
  </si>
  <si>
    <t>1.1</t>
  </si>
  <si>
    <t>1</t>
  </si>
  <si>
    <t>1.2</t>
  </si>
  <si>
    <t>2</t>
  </si>
  <si>
    <t>2.1</t>
  </si>
  <si>
    <t>4</t>
  </si>
  <si>
    <t>тыс.тг</t>
  </si>
  <si>
    <t>тенге</t>
  </si>
  <si>
    <t>чел</t>
  </si>
  <si>
    <t>3</t>
  </si>
  <si>
    <t>I</t>
  </si>
  <si>
    <t>III</t>
  </si>
  <si>
    <t>IV</t>
  </si>
  <si>
    <t>тенге/Гкал</t>
  </si>
  <si>
    <t>II</t>
  </si>
  <si>
    <t>сырье и материалы</t>
  </si>
  <si>
    <t>4.1</t>
  </si>
  <si>
    <t>население</t>
  </si>
  <si>
    <t>4.6</t>
  </si>
  <si>
    <t>4.7</t>
  </si>
  <si>
    <t>V</t>
  </si>
  <si>
    <t>VI</t>
  </si>
  <si>
    <t>Всего доходов</t>
  </si>
  <si>
    <t>КПН</t>
  </si>
  <si>
    <t>Объемы оказываемых услуг всего, в т.ч.:</t>
  </si>
  <si>
    <t>Среднесписочная численность раб-ов,всего в том числе:</t>
  </si>
  <si>
    <t>Затраты на производство товаров и услуг всего в том числе:</t>
  </si>
  <si>
    <t>Ремонт всего, в т.ч:</t>
  </si>
  <si>
    <t>капитальный ремонт не приводящий к росту стоимости основных фондов</t>
  </si>
  <si>
    <t>5.</t>
  </si>
  <si>
    <t>Услуги сторонних организаций производственного характера</t>
  </si>
  <si>
    <t>5.1</t>
  </si>
  <si>
    <t>5.2</t>
  </si>
  <si>
    <t>техническое обслуживание АСКУЭ</t>
  </si>
  <si>
    <t>Обязательное страхование работников от несчастных случаев</t>
  </si>
  <si>
    <t>6.</t>
  </si>
  <si>
    <t>Прочие затраты(затраты на ТБ и ОТ)</t>
  </si>
  <si>
    <t>Охрана труда и ТБ</t>
  </si>
  <si>
    <t>спецпитание</t>
  </si>
  <si>
    <t xml:space="preserve">Всего затрат </t>
  </si>
  <si>
    <t>тыс.кВтч</t>
  </si>
  <si>
    <t>на услуги по передаче электрической энергии</t>
  </si>
  <si>
    <t>Наименование мероприятий инвестиционной программы (проекта)</t>
  </si>
  <si>
    <t>Ед. измер.</t>
  </si>
  <si>
    <t>Количество</t>
  </si>
  <si>
    <t>Сумма инвестиций, тыс. тенге (без НДС)</t>
  </si>
  <si>
    <t>источник инвестиций, тыс. тенге</t>
  </si>
  <si>
    <t>Станция</t>
  </si>
  <si>
    <t>Собственные</t>
  </si>
  <si>
    <t>Инвестиционная программа на период  с 2019 года по 2020 года</t>
  </si>
  <si>
    <t>шт.</t>
  </si>
  <si>
    <t>Выключатель масляный 35 кВ СВМ</t>
  </si>
  <si>
    <t>Выключатель масляный ШСВМ</t>
  </si>
  <si>
    <t>Проект инвестиционной программы на период с 01.06.2020 года по 31.05.2021 года</t>
  </si>
  <si>
    <t>Линейный разъеденитель Л-111</t>
  </si>
  <si>
    <t>Линейный разъеденитель Л-117</t>
  </si>
  <si>
    <t>Линейный разъеденитель Л-132</t>
  </si>
  <si>
    <t>Выключатель масляный Л-111</t>
  </si>
  <si>
    <t>Выключатель масляный Л-117</t>
  </si>
  <si>
    <t>Выключатель масляный Л-132</t>
  </si>
  <si>
    <t>Инвестиционная программа на период с 2021 года по 2022 года</t>
  </si>
  <si>
    <t>Шинный разъеденитель Л-111</t>
  </si>
  <si>
    <t>шт</t>
  </si>
  <si>
    <t>Шинный разъеденитель Л-117</t>
  </si>
  <si>
    <t>Шинный разъеденитель Л-132</t>
  </si>
  <si>
    <t>Выключатель масляный 35 кВ Л-26</t>
  </si>
  <si>
    <t>Выключатель масляный 35 кВ Л-27</t>
  </si>
  <si>
    <t>Выключатель масляный 35 кВ Л-44</t>
  </si>
  <si>
    <t>Инвестиционная программа на период с 2022 года по 2023 года</t>
  </si>
  <si>
    <t>Шинный разъеденитель Т связи № 1</t>
  </si>
  <si>
    <t>Выключатель масляный 35 кВ Л-40</t>
  </si>
  <si>
    <t>Выключатель масляный 35 кВ Л-28</t>
  </si>
  <si>
    <t>Инвестиционная программа на период с 2023 года по 2024 года</t>
  </si>
  <si>
    <t>Шинный разъеденитель РВС 1 с.ш</t>
  </si>
  <si>
    <t>Шинный разъеденитель РВС 2 с.ш</t>
  </si>
  <si>
    <t>Всего по услуге передача и распределение тепловой энергии</t>
  </si>
  <si>
    <t>Амортизация 1 год</t>
  </si>
  <si>
    <t>Амортизация 2 год</t>
  </si>
  <si>
    <t>Амортизация 4 год</t>
  </si>
  <si>
    <t>Амортизация 3 год</t>
  </si>
  <si>
    <t>Амортизация 5 год</t>
  </si>
  <si>
    <t>тенге/кВт</t>
  </si>
  <si>
    <t>Трансформатор связи № 2</t>
  </si>
  <si>
    <t>замена</t>
  </si>
  <si>
    <t>Трансформатор связи № 1</t>
  </si>
  <si>
    <t>Шинный разъеденитель ШСВМ</t>
  </si>
  <si>
    <t>Выключатель масляный Тсвязи № 1</t>
  </si>
  <si>
    <t>Выключатель масляный Тсвязи № 2</t>
  </si>
  <si>
    <t>Выключатель масляный 35 кВ Л-303</t>
  </si>
  <si>
    <t>Шинный разъеденитель НКФ 1. с.ш</t>
  </si>
  <si>
    <t>Шинный разъеденитель НКФ 2. с.ш</t>
  </si>
  <si>
    <t>Выключатель масляный 35 кВ Т-связи</t>
  </si>
  <si>
    <t>Выключатель масляный 35 кВ Т-связи №2</t>
  </si>
  <si>
    <t>Трансформатор напряжения НКФ-110</t>
  </si>
  <si>
    <t>Терминал РЗ и А комплекс</t>
  </si>
  <si>
    <t>Всего на период с 2019 года по 2020 года</t>
  </si>
  <si>
    <t>Всего на период с 2020 года по 2021 года</t>
  </si>
  <si>
    <t>Всего на период с 2021 года по 2022 года</t>
  </si>
  <si>
    <t>Всего на период с  2022 года по 2023года</t>
  </si>
  <si>
    <t>Всего на период с 2023 года по 2024 года</t>
  </si>
  <si>
    <t>2.3</t>
  </si>
  <si>
    <t>Социальный налог Отчисления от ФОТ</t>
  </si>
  <si>
    <t>Ед. измерения</t>
  </si>
  <si>
    <t>7.</t>
  </si>
  <si>
    <t>Выплата вознаграждений</t>
  </si>
  <si>
    <t>4.2</t>
  </si>
  <si>
    <t>ремонт с заменой обмоток и изоляции</t>
  </si>
  <si>
    <t>Прибыль</t>
  </si>
  <si>
    <t>Затраты на нормативные потери</t>
  </si>
  <si>
    <t>1.3</t>
  </si>
  <si>
    <t>Проект тарифной сметы АО "Риддер ТЭЦ"</t>
  </si>
  <si>
    <t>Утверждено приказом 187 ОД от 24 августа 2018 года 7 мес</t>
  </si>
  <si>
    <t>Приказ 86-ОД от 10 июля 2020 года ( 5 мес)</t>
  </si>
  <si>
    <t>ОСМС</t>
  </si>
  <si>
    <t>Средневзвешенный тариф за 2020 год</t>
  </si>
  <si>
    <t>Факт 2020 год</t>
  </si>
  <si>
    <t>Откл.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</si>
</sst>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_ ;[Red]\-0.0\ 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00000000"/>
    <numFmt numFmtId="190" formatCode="0.0000000000"/>
    <numFmt numFmtId="191" formatCode="0.00000000000"/>
    <numFmt numFmtId="192" formatCode="0.0000000"/>
    <numFmt numFmtId="193" formatCode="0.000000"/>
    <numFmt numFmtId="194" formatCode="0.00000"/>
    <numFmt numFmtId="195" formatCode="0.0000"/>
    <numFmt numFmtId="196" formatCode="_-* #,##0.0_р_._-;\-* #,##0.0_р_._-;_-* &quot;-&quot;??_р_._-;_-@_-"/>
    <numFmt numFmtId="197" formatCode="_-* #,##0_р_._-;\-* #,##0_р_._-;_-* &quot;-&quot;??_р_._-;_-@_-"/>
    <numFmt numFmtId="198" formatCode="0.0%"/>
    <numFmt numFmtId="199" formatCode="#,##0.000"/>
    <numFmt numFmtId="200" formatCode="0.00000000"/>
    <numFmt numFmtId="201" formatCode="#,##0.00_р_."/>
    <numFmt numFmtId="202" formatCode="#,##0.00\ _р_."/>
    <numFmt numFmtId="203" formatCode="000000"/>
    <numFmt numFmtId="204" formatCode="_-* #,##0.0_р_._-;\-* #,##0.0_р_._-;_-* &quot;-&quot;?_р_._-;_-@_-"/>
    <numFmt numFmtId="205" formatCode="#,##0_р_."/>
  </numFmts>
  <fonts count="57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vertical="center"/>
    </xf>
    <xf numFmtId="0" fontId="1" fillId="32" borderId="18" xfId="0" applyFont="1" applyFill="1" applyBorder="1" applyAlignment="1">
      <alignment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vertical="center"/>
    </xf>
    <xf numFmtId="2" fontId="7" fillId="32" borderId="14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2" fontId="2" fillId="32" borderId="14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01" fontId="10" fillId="0" borderId="10" xfId="0" applyNumberFormat="1" applyFont="1" applyBorder="1" applyAlignment="1">
      <alignment horizontal="center" wrapText="1"/>
    </xf>
    <xf numFmtId="202" fontId="10" fillId="0" borderId="10" xfId="0" applyNumberFormat="1" applyFont="1" applyBorder="1" applyAlignment="1">
      <alignment horizontal="center" wrapText="1"/>
    </xf>
    <xf numFmtId="0" fontId="10" fillId="0" borderId="10" xfId="52" applyFont="1" applyBorder="1" applyAlignment="1">
      <alignment wrapText="1"/>
      <protection/>
    </xf>
    <xf numFmtId="0" fontId="54" fillId="0" borderId="10" xfId="52" applyFont="1" applyBorder="1" applyAlignment="1">
      <alignment wrapText="1"/>
      <protection/>
    </xf>
    <xf numFmtId="3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01" fontId="12" fillId="0" borderId="10" xfId="0" applyNumberFormat="1" applyFont="1" applyBorder="1" applyAlignment="1">
      <alignment horizontal="center"/>
    </xf>
    <xf numFmtId="202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2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201" fontId="12" fillId="0" borderId="10" xfId="0" applyNumberFormat="1" applyFont="1" applyFill="1" applyBorder="1" applyAlignment="1">
      <alignment horizontal="center" wrapText="1"/>
    </xf>
    <xf numFmtId="202" fontId="12" fillId="0" borderId="10" xfId="0" applyNumberFormat="1" applyFont="1" applyFill="1" applyBorder="1" applyAlignment="1">
      <alignment horizontal="center" wrapText="1"/>
    </xf>
    <xf numFmtId="202" fontId="11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wrapText="1"/>
    </xf>
    <xf numFmtId="201" fontId="0" fillId="0" borderId="0" xfId="0" applyNumberFormat="1" applyAlignment="1">
      <alignment wrapText="1"/>
    </xf>
    <xf numFmtId="0" fontId="11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201" fontId="11" fillId="0" borderId="10" xfId="0" applyNumberFormat="1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201" fontId="0" fillId="0" borderId="10" xfId="0" applyNumberFormat="1" applyBorder="1" applyAlignment="1">
      <alignment wrapText="1"/>
    </xf>
    <xf numFmtId="0" fontId="0" fillId="0" borderId="20" xfId="0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3" fontId="12" fillId="0" borderId="20" xfId="0" applyNumberFormat="1" applyFont="1" applyBorder="1" applyAlignment="1">
      <alignment horizontal="center"/>
    </xf>
    <xf numFmtId="201" fontId="0" fillId="0" borderId="20" xfId="0" applyNumberFormat="1" applyBorder="1" applyAlignment="1">
      <alignment wrapText="1"/>
    </xf>
    <xf numFmtId="201" fontId="12" fillId="0" borderId="20" xfId="0" applyNumberFormat="1" applyFont="1" applyFill="1" applyBorder="1" applyAlignment="1">
      <alignment horizontal="center" wrapText="1"/>
    </xf>
    <xf numFmtId="201" fontId="12" fillId="0" borderId="20" xfId="0" applyNumberFormat="1" applyFont="1" applyBorder="1" applyAlignment="1">
      <alignment horizontal="center"/>
    </xf>
    <xf numFmtId="201" fontId="13" fillId="0" borderId="2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201" fontId="14" fillId="0" borderId="10" xfId="0" applyNumberFormat="1" applyFont="1" applyBorder="1" applyAlignment="1">
      <alignment/>
    </xf>
    <xf numFmtId="0" fontId="0" fillId="33" borderId="0" xfId="0" applyFill="1" applyAlignment="1">
      <alignment vertical="center"/>
    </xf>
    <xf numFmtId="3" fontId="1" fillId="32" borderId="14" xfId="0" applyNumberFormat="1" applyFont="1" applyFill="1" applyBorder="1" applyAlignment="1">
      <alignment horizontal="center" vertical="center"/>
    </xf>
    <xf numFmtId="3" fontId="2" fillId="32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0" xfId="52" applyFont="1" applyBorder="1" applyAlignment="1">
      <alignment horizontal="left" wrapText="1"/>
      <protection/>
    </xf>
    <xf numFmtId="0" fontId="10" fillId="0" borderId="2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201" fontId="10" fillId="0" borderId="20" xfId="0" applyNumberFormat="1" applyFont="1" applyBorder="1" applyAlignment="1">
      <alignment horizontal="left" wrapText="1"/>
    </xf>
    <xf numFmtId="201" fontId="10" fillId="0" borderId="20" xfId="0" applyNumberFormat="1" applyFont="1" applyBorder="1" applyAlignment="1">
      <alignment horizontal="left" vertical="center" wrapText="1"/>
    </xf>
    <xf numFmtId="201" fontId="0" fillId="0" borderId="10" xfId="0" applyNumberFormat="1" applyBorder="1" applyAlignment="1">
      <alignment horizontal="left"/>
    </xf>
    <xf numFmtId="0" fontId="0" fillId="34" borderId="0" xfId="0" applyFill="1" applyAlignment="1">
      <alignment vertical="center"/>
    </xf>
    <xf numFmtId="0" fontId="1" fillId="32" borderId="15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201" fontId="15" fillId="0" borderId="10" xfId="0" applyNumberFormat="1" applyFont="1" applyBorder="1" applyAlignment="1">
      <alignment horizontal="left" wrapText="1"/>
    </xf>
    <xf numFmtId="201" fontId="56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" fillId="32" borderId="15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0" fillId="32" borderId="0" xfId="0" applyFill="1" applyAlignment="1">
      <alignment vertical="center"/>
    </xf>
    <xf numFmtId="181" fontId="0" fillId="32" borderId="0" xfId="0" applyNumberFormat="1" applyFill="1" applyAlignment="1">
      <alignment vertical="center"/>
    </xf>
    <xf numFmtId="2" fontId="0" fillId="32" borderId="0" xfId="0" applyNumberFormat="1" applyFill="1" applyAlignment="1">
      <alignment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2" borderId="10" xfId="0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201" fontId="14" fillId="32" borderId="10" xfId="0" applyNumberFormat="1" applyFont="1" applyFill="1" applyBorder="1" applyAlignment="1">
      <alignment horizontal="center" vertical="center"/>
    </xf>
    <xf numFmtId="201" fontId="17" fillId="32" borderId="10" xfId="0" applyNumberFormat="1" applyFont="1" applyFill="1" applyBorder="1" applyAlignment="1">
      <alignment horizontal="center" vertical="center"/>
    </xf>
    <xf numFmtId="201" fontId="0" fillId="32" borderId="10" xfId="0" applyNumberForma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205" fontId="14" fillId="32" borderId="10" xfId="0" applyNumberFormat="1" applyFont="1" applyFill="1" applyBorder="1" applyAlignment="1">
      <alignment horizontal="center" vertical="center"/>
    </xf>
    <xf numFmtId="205" fontId="0" fillId="32" borderId="10" xfId="0" applyNumberForma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" fillId="32" borderId="20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top"/>
    </xf>
    <xf numFmtId="0" fontId="1" fillId="32" borderId="15" xfId="0" applyFont="1" applyFill="1" applyBorder="1" applyAlignment="1">
      <alignment horizontal="left" vertical="top"/>
    </xf>
    <xf numFmtId="0" fontId="1" fillId="32" borderId="14" xfId="0" applyFont="1" applyFill="1" applyBorder="1" applyAlignment="1">
      <alignment horizontal="left" vertical="top"/>
    </xf>
    <xf numFmtId="0" fontId="2" fillId="32" borderId="20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left" vertical="top" wrapText="1"/>
    </xf>
    <xf numFmtId="0" fontId="2" fillId="32" borderId="20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5" fillId="32" borderId="0" xfId="0" applyFont="1" applyFill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201" fontId="0" fillId="0" borderId="1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44"/>
  <sheetViews>
    <sheetView tabSelected="1" zoomScalePageLayoutView="0" workbookViewId="0" topLeftCell="A16">
      <selection activeCell="A1" sqref="A1:J41"/>
    </sheetView>
  </sheetViews>
  <sheetFormatPr defaultColWidth="9.00390625" defaultRowHeight="12.75"/>
  <cols>
    <col min="1" max="1" width="3.00390625" style="3" customWidth="1"/>
    <col min="2" max="2" width="13.75390625" style="1" customWidth="1"/>
    <col min="3" max="3" width="15.125" style="1" customWidth="1"/>
    <col min="4" max="4" width="4.625" style="1" customWidth="1"/>
    <col min="5" max="5" width="9.75390625" style="2" customWidth="1"/>
    <col min="6" max="6" width="14.75390625" style="2" customWidth="1"/>
    <col min="7" max="7" width="14.375" style="2" customWidth="1"/>
    <col min="8" max="8" width="19.75390625" style="0" customWidth="1"/>
    <col min="9" max="9" width="16.75390625" style="0" customWidth="1"/>
    <col min="10" max="10" width="10.25390625" style="0" customWidth="1"/>
  </cols>
  <sheetData>
    <row r="1" spans="1:7" ht="12.75">
      <c r="A1" s="173" t="s">
        <v>121</v>
      </c>
      <c r="B1" s="173"/>
      <c r="C1" s="173"/>
      <c r="D1" s="173"/>
      <c r="E1" s="173"/>
      <c r="F1" s="173"/>
      <c r="G1" s="173"/>
    </row>
    <row r="2" spans="1:7" ht="12.75">
      <c r="A2" s="173" t="s">
        <v>52</v>
      </c>
      <c r="B2" s="173"/>
      <c r="C2" s="173"/>
      <c r="D2" s="173"/>
      <c r="E2" s="173"/>
      <c r="F2" s="173"/>
      <c r="G2" s="173"/>
    </row>
    <row r="3" spans="1:7" ht="12.75">
      <c r="A3" s="109"/>
      <c r="B3" s="109"/>
      <c r="C3" s="109"/>
      <c r="D3" s="109"/>
      <c r="E3" s="110"/>
      <c r="F3" s="110"/>
      <c r="G3" s="110"/>
    </row>
    <row r="4" spans="1:10" ht="12.75" customHeight="1">
      <c r="A4" s="186" t="s">
        <v>0</v>
      </c>
      <c r="B4" s="174" t="s">
        <v>1</v>
      </c>
      <c r="C4" s="175"/>
      <c r="D4" s="176"/>
      <c r="E4" s="183" t="s">
        <v>113</v>
      </c>
      <c r="F4" s="183" t="s">
        <v>122</v>
      </c>
      <c r="G4" s="183" t="s">
        <v>123</v>
      </c>
      <c r="H4" s="142" t="s">
        <v>125</v>
      </c>
      <c r="I4" s="145" t="s">
        <v>126</v>
      </c>
      <c r="J4" s="145" t="s">
        <v>127</v>
      </c>
    </row>
    <row r="5" spans="1:10" ht="12.75">
      <c r="A5" s="187"/>
      <c r="B5" s="177"/>
      <c r="C5" s="178"/>
      <c r="D5" s="179"/>
      <c r="E5" s="184"/>
      <c r="F5" s="184"/>
      <c r="G5" s="184"/>
      <c r="H5" s="143"/>
      <c r="I5" s="146"/>
      <c r="J5" s="146"/>
    </row>
    <row r="6" spans="1:10" ht="8.25" customHeight="1">
      <c r="A6" s="187"/>
      <c r="B6" s="177"/>
      <c r="C6" s="178"/>
      <c r="D6" s="179"/>
      <c r="E6" s="184"/>
      <c r="F6" s="184"/>
      <c r="G6" s="184"/>
      <c r="H6" s="143"/>
      <c r="I6" s="146"/>
      <c r="J6" s="146"/>
    </row>
    <row r="7" spans="1:10" ht="61.5" customHeight="1">
      <c r="A7" s="188"/>
      <c r="B7" s="180"/>
      <c r="C7" s="181"/>
      <c r="D7" s="182"/>
      <c r="E7" s="185"/>
      <c r="F7" s="185"/>
      <c r="G7" s="185"/>
      <c r="H7" s="144"/>
      <c r="I7" s="147"/>
      <c r="J7" s="147"/>
    </row>
    <row r="8" spans="1:10" s="5" customFormat="1" ht="12.75">
      <c r="A8" s="36">
        <v>1</v>
      </c>
      <c r="B8" s="111"/>
      <c r="C8" s="111">
        <v>2</v>
      </c>
      <c r="D8" s="38"/>
      <c r="E8" s="32">
        <v>3</v>
      </c>
      <c r="F8" s="38">
        <v>4</v>
      </c>
      <c r="G8" s="38">
        <v>6</v>
      </c>
      <c r="H8" s="128"/>
      <c r="I8" s="128"/>
      <c r="J8" s="128"/>
    </row>
    <row r="9" spans="1:21" s="6" customFormat="1" ht="28.5" customHeight="1">
      <c r="A9" s="13" t="s">
        <v>21</v>
      </c>
      <c r="B9" s="153" t="s">
        <v>37</v>
      </c>
      <c r="C9" s="154"/>
      <c r="D9" s="155"/>
      <c r="E9" s="14"/>
      <c r="F9" s="15">
        <f>F10+F14+F18+F19+F22+F25</f>
        <v>69935.89</v>
      </c>
      <c r="G9" s="125">
        <f>G10+G14+G23+G24+G26+G30</f>
        <v>7428.88</v>
      </c>
      <c r="H9" s="134">
        <f>F9/12*7+G9/12*5</f>
        <v>43891.302500000005</v>
      </c>
      <c r="I9" s="140">
        <f>I10+I14+I18+I22+I25+I28+I19</f>
        <v>148681.2</v>
      </c>
      <c r="J9" s="141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1" s="6" customFormat="1" ht="12.75">
      <c r="A10" s="16" t="s">
        <v>12</v>
      </c>
      <c r="B10" s="17" t="s">
        <v>10</v>
      </c>
      <c r="C10" s="18"/>
      <c r="D10" s="17"/>
      <c r="E10" s="19" t="s">
        <v>17</v>
      </c>
      <c r="F10" s="20">
        <f>F11+F12</f>
        <v>715.39</v>
      </c>
      <c r="G10" s="20">
        <f>G11+G12</f>
        <v>715.39</v>
      </c>
      <c r="H10" s="132">
        <f aca="true" t="shared" si="0" ref="H10:H41">F10/12*7+G10/12*5</f>
        <v>715.39</v>
      </c>
      <c r="I10" s="132">
        <f>I11+I12+I13</f>
        <v>422</v>
      </c>
      <c r="J10" s="141">
        <f aca="true" t="shared" si="1" ref="J10:J41">I10/H10*100-100</f>
        <v>-41.011196689917384</v>
      </c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s="6" customFormat="1" ht="12.75">
      <c r="A11" s="21" t="s">
        <v>11</v>
      </c>
      <c r="B11" s="22" t="s">
        <v>26</v>
      </c>
      <c r="C11" s="23"/>
      <c r="D11" s="22"/>
      <c r="E11" s="24" t="s">
        <v>17</v>
      </c>
      <c r="F11" s="25">
        <v>715.39</v>
      </c>
      <c r="G11" s="25">
        <v>715.39</v>
      </c>
      <c r="H11" s="131">
        <f t="shared" si="0"/>
        <v>715.39</v>
      </c>
      <c r="I11" s="131">
        <v>422</v>
      </c>
      <c r="J11" s="141">
        <f t="shared" si="1"/>
        <v>-41.011196689917384</v>
      </c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s="6" customFormat="1" ht="12.75">
      <c r="A12" s="21" t="s">
        <v>13</v>
      </c>
      <c r="B12" s="148" t="s">
        <v>2</v>
      </c>
      <c r="C12" s="149"/>
      <c r="D12" s="150"/>
      <c r="E12" s="24" t="s">
        <v>17</v>
      </c>
      <c r="F12" s="25">
        <v>0</v>
      </c>
      <c r="G12" s="25">
        <v>0</v>
      </c>
      <c r="H12" s="131">
        <f t="shared" si="0"/>
        <v>0</v>
      </c>
      <c r="I12" s="131">
        <v>0</v>
      </c>
      <c r="J12" s="141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s="6" customFormat="1" ht="12.75">
      <c r="A13" s="21" t="s">
        <v>120</v>
      </c>
      <c r="B13" s="115" t="s">
        <v>119</v>
      </c>
      <c r="C13" s="115"/>
      <c r="D13" s="116"/>
      <c r="E13" s="24" t="s">
        <v>17</v>
      </c>
      <c r="F13" s="25">
        <v>0</v>
      </c>
      <c r="G13" s="25">
        <v>0</v>
      </c>
      <c r="H13" s="131">
        <f t="shared" si="0"/>
        <v>0</v>
      </c>
      <c r="I13" s="131">
        <v>0</v>
      </c>
      <c r="J13" s="141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21" s="6" customFormat="1" ht="12.75">
      <c r="A14" s="16" t="s">
        <v>14</v>
      </c>
      <c r="B14" s="17" t="s">
        <v>3</v>
      </c>
      <c r="C14" s="18"/>
      <c r="D14" s="17"/>
      <c r="E14" s="19" t="s">
        <v>17</v>
      </c>
      <c r="F14" s="20">
        <f>F15+F17</f>
        <v>6448.99</v>
      </c>
      <c r="G14" s="20">
        <v>6484.5</v>
      </c>
      <c r="H14" s="133">
        <f>(F14/12*7)+(G14/12*5)</f>
        <v>6463.785833333333</v>
      </c>
      <c r="I14" s="133">
        <f>I15+I16+I17</f>
        <v>12207.95</v>
      </c>
      <c r="J14" s="141">
        <f t="shared" si="1"/>
        <v>88.86687020235689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s="6" customFormat="1" ht="12.75">
      <c r="A15" s="21" t="s">
        <v>15</v>
      </c>
      <c r="B15" s="22" t="s">
        <v>7</v>
      </c>
      <c r="C15" s="23"/>
      <c r="D15" s="22"/>
      <c r="E15" s="24" t="s">
        <v>17</v>
      </c>
      <c r="F15" s="25">
        <v>5884.99</v>
      </c>
      <c r="G15" s="25">
        <v>5884.99</v>
      </c>
      <c r="H15" s="131">
        <f t="shared" si="0"/>
        <v>5884.99</v>
      </c>
      <c r="I15" s="135">
        <v>10844</v>
      </c>
      <c r="J15" s="141">
        <f t="shared" si="1"/>
        <v>84.26539382394873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1:21" s="6" customFormat="1" ht="12.75">
      <c r="A16" s="43"/>
      <c r="B16" s="148" t="s">
        <v>124</v>
      </c>
      <c r="C16" s="149"/>
      <c r="D16" s="150"/>
      <c r="E16" s="27"/>
      <c r="F16" s="25"/>
      <c r="G16" s="25">
        <v>117.7</v>
      </c>
      <c r="H16" s="135">
        <f t="shared" si="0"/>
        <v>49.04166666666667</v>
      </c>
      <c r="I16" s="135">
        <v>208.84</v>
      </c>
      <c r="J16" s="141">
        <f t="shared" si="1"/>
        <v>325.84197111299915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1:21" s="6" customFormat="1" ht="12.75">
      <c r="A17" s="26" t="s">
        <v>111</v>
      </c>
      <c r="B17" s="148" t="s">
        <v>112</v>
      </c>
      <c r="C17" s="149"/>
      <c r="D17" s="150"/>
      <c r="E17" s="27" t="s">
        <v>17</v>
      </c>
      <c r="F17" s="25">
        <v>564</v>
      </c>
      <c r="G17" s="25">
        <v>481.81</v>
      </c>
      <c r="H17" s="135">
        <f t="shared" si="0"/>
        <v>529.7541666666666</v>
      </c>
      <c r="I17" s="135">
        <v>1155.11</v>
      </c>
      <c r="J17" s="141">
        <f t="shared" si="1"/>
        <v>118.04642090277721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s="102" customFormat="1" ht="12.75">
      <c r="A18" s="16" t="s">
        <v>20</v>
      </c>
      <c r="B18" s="18" t="s">
        <v>4</v>
      </c>
      <c r="C18" s="18"/>
      <c r="D18" s="17"/>
      <c r="E18" s="19" t="s">
        <v>17</v>
      </c>
      <c r="F18" s="20">
        <v>17327.6</v>
      </c>
      <c r="G18" s="127">
        <f>F18</f>
        <v>17327.6</v>
      </c>
      <c r="H18" s="137">
        <f t="shared" si="0"/>
        <v>17327.6</v>
      </c>
      <c r="I18" s="133">
        <v>38062</v>
      </c>
      <c r="J18" s="141">
        <f t="shared" si="1"/>
        <v>119.6611186777165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:21" s="6" customFormat="1" ht="21" customHeight="1">
      <c r="A19" s="16" t="s">
        <v>16</v>
      </c>
      <c r="B19" s="17" t="s">
        <v>38</v>
      </c>
      <c r="C19" s="29"/>
      <c r="D19" s="17"/>
      <c r="E19" s="19" t="s">
        <v>17</v>
      </c>
      <c r="F19" s="20">
        <f>F20</f>
        <v>44287.14</v>
      </c>
      <c r="G19" s="20">
        <f>G20</f>
        <v>44287.14</v>
      </c>
      <c r="H19" s="132">
        <f t="shared" si="0"/>
        <v>44287.14</v>
      </c>
      <c r="I19" s="138">
        <f>I20</f>
        <v>97597</v>
      </c>
      <c r="J19" s="141">
        <f t="shared" si="1"/>
        <v>120.37322798446684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1" s="6" customFormat="1" ht="26.25" customHeight="1">
      <c r="A20" s="30" t="s">
        <v>27</v>
      </c>
      <c r="B20" s="167" t="s">
        <v>39</v>
      </c>
      <c r="C20" s="168"/>
      <c r="D20" s="169"/>
      <c r="E20" s="24" t="s">
        <v>17</v>
      </c>
      <c r="F20" s="25">
        <v>44287.14</v>
      </c>
      <c r="G20" s="20">
        <v>44287.14</v>
      </c>
      <c r="H20" s="131">
        <f t="shared" si="0"/>
        <v>44287.14</v>
      </c>
      <c r="I20" s="139">
        <v>97597</v>
      </c>
      <c r="J20" s="141">
        <f t="shared" si="1"/>
        <v>120.37322798446684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1" s="6" customFormat="1" ht="12.75">
      <c r="A21" s="30" t="s">
        <v>116</v>
      </c>
      <c r="B21" s="158" t="s">
        <v>117</v>
      </c>
      <c r="C21" s="159"/>
      <c r="D21" s="160"/>
      <c r="E21" s="24" t="s">
        <v>17</v>
      </c>
      <c r="F21" s="25"/>
      <c r="G21" s="25"/>
      <c r="H21" s="131">
        <f t="shared" si="0"/>
        <v>0</v>
      </c>
      <c r="I21" s="129"/>
      <c r="J21" s="141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1:21" s="6" customFormat="1" ht="12.75">
      <c r="A22" s="36" t="s">
        <v>40</v>
      </c>
      <c r="B22" s="170" t="s">
        <v>41</v>
      </c>
      <c r="C22" s="171"/>
      <c r="D22" s="172"/>
      <c r="E22" s="31" t="s">
        <v>17</v>
      </c>
      <c r="F22" s="45">
        <f>F23+F24</f>
        <v>902.52</v>
      </c>
      <c r="G22" s="127">
        <f>G23+G24</f>
        <v>75.92</v>
      </c>
      <c r="H22" s="133">
        <f t="shared" si="0"/>
        <v>558.1033333333332</v>
      </c>
      <c r="I22" s="132">
        <f>I23+I24</f>
        <v>140</v>
      </c>
      <c r="J22" s="141">
        <f t="shared" si="1"/>
        <v>-74.91503962826476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s="6" customFormat="1" ht="12.75">
      <c r="A23" s="30" t="s">
        <v>42</v>
      </c>
      <c r="B23" s="107" t="s">
        <v>44</v>
      </c>
      <c r="C23" s="103"/>
      <c r="D23" s="104"/>
      <c r="E23" s="31" t="s">
        <v>17</v>
      </c>
      <c r="F23" s="25">
        <v>826.6</v>
      </c>
      <c r="G23" s="25">
        <v>0</v>
      </c>
      <c r="H23" s="135">
        <f t="shared" si="0"/>
        <v>482.1833333333334</v>
      </c>
      <c r="I23" s="131">
        <v>0</v>
      </c>
      <c r="J23" s="141">
        <f t="shared" si="1"/>
        <v>-100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 s="6" customFormat="1" ht="12.75">
      <c r="A24" s="30" t="s">
        <v>43</v>
      </c>
      <c r="B24" s="161" t="s">
        <v>45</v>
      </c>
      <c r="C24" s="162"/>
      <c r="D24" s="163"/>
      <c r="E24" s="24" t="s">
        <v>17</v>
      </c>
      <c r="F24" s="31">
        <v>75.92</v>
      </c>
      <c r="G24" s="31">
        <v>75.92</v>
      </c>
      <c r="H24" s="131">
        <f t="shared" si="0"/>
        <v>75.92</v>
      </c>
      <c r="I24" s="131">
        <v>140</v>
      </c>
      <c r="J24" s="141">
        <f t="shared" si="1"/>
        <v>84.40463645943098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1:21" s="6" customFormat="1" ht="12.75">
      <c r="A25" s="36" t="s">
        <v>46</v>
      </c>
      <c r="B25" s="164" t="s">
        <v>47</v>
      </c>
      <c r="C25" s="165"/>
      <c r="D25" s="166"/>
      <c r="E25" s="24" t="s">
        <v>17</v>
      </c>
      <c r="F25" s="32">
        <f>F26+F27</f>
        <v>254.25</v>
      </c>
      <c r="G25" s="32">
        <f>G26+G27</f>
        <v>254.25</v>
      </c>
      <c r="H25" s="132">
        <f t="shared" si="0"/>
        <v>254.25</v>
      </c>
      <c r="I25" s="132">
        <f>I26+I27</f>
        <v>252.25</v>
      </c>
      <c r="J25" s="141">
        <f t="shared" si="1"/>
        <v>-0.7866273352999116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1" s="6" customFormat="1" ht="12.75">
      <c r="A26" s="30" t="s">
        <v>29</v>
      </c>
      <c r="B26" s="107" t="s">
        <v>48</v>
      </c>
      <c r="C26" s="103"/>
      <c r="D26" s="104"/>
      <c r="E26" s="24" t="s">
        <v>17</v>
      </c>
      <c r="F26" s="31">
        <v>153.07</v>
      </c>
      <c r="G26" s="31">
        <v>153.07</v>
      </c>
      <c r="H26" s="131">
        <f t="shared" si="0"/>
        <v>153.07</v>
      </c>
      <c r="I26" s="131">
        <v>160</v>
      </c>
      <c r="J26" s="141">
        <f t="shared" si="1"/>
        <v>4.5273404324818785</v>
      </c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1:21" s="6" customFormat="1" ht="12.75">
      <c r="A27" s="30" t="s">
        <v>30</v>
      </c>
      <c r="B27" s="107" t="s">
        <v>49</v>
      </c>
      <c r="C27" s="103"/>
      <c r="D27" s="104"/>
      <c r="E27" s="24" t="s">
        <v>17</v>
      </c>
      <c r="F27" s="25">
        <v>101.18</v>
      </c>
      <c r="G27" s="31">
        <v>101.18</v>
      </c>
      <c r="H27" s="131">
        <f t="shared" si="0"/>
        <v>101.18</v>
      </c>
      <c r="I27" s="131">
        <v>92.25</v>
      </c>
      <c r="J27" s="141">
        <f t="shared" si="1"/>
        <v>-8.825854912037954</v>
      </c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1:21" s="6" customFormat="1" ht="12.75">
      <c r="A28" s="36" t="s">
        <v>114</v>
      </c>
      <c r="B28" s="120" t="s">
        <v>115</v>
      </c>
      <c r="C28" s="121"/>
      <c r="D28" s="122"/>
      <c r="E28" s="124" t="s">
        <v>17</v>
      </c>
      <c r="F28" s="123">
        <v>0</v>
      </c>
      <c r="G28" s="25">
        <v>0</v>
      </c>
      <c r="H28" s="131">
        <f t="shared" si="0"/>
        <v>0</v>
      </c>
      <c r="I28" s="129"/>
      <c r="J28" s="141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 s="92" customFormat="1" ht="15.75" customHeight="1">
      <c r="A29" s="36" t="s">
        <v>25</v>
      </c>
      <c r="B29" s="153" t="s">
        <v>50</v>
      </c>
      <c r="C29" s="154"/>
      <c r="D29" s="155"/>
      <c r="E29" s="32" t="s">
        <v>17</v>
      </c>
      <c r="F29" s="37">
        <f>F9</f>
        <v>69935.89</v>
      </c>
      <c r="G29" s="37">
        <v>69144.8</v>
      </c>
      <c r="H29" s="135">
        <f t="shared" si="0"/>
        <v>69606.26916666667</v>
      </c>
      <c r="I29" s="132">
        <f>I9</f>
        <v>148681.2</v>
      </c>
      <c r="J29" s="141">
        <f t="shared" si="1"/>
        <v>113.60317365091746</v>
      </c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 s="6" customFormat="1" ht="14.25" customHeight="1">
      <c r="A30" s="156" t="s">
        <v>22</v>
      </c>
      <c r="B30" s="153" t="s">
        <v>118</v>
      </c>
      <c r="C30" s="154"/>
      <c r="D30" s="155"/>
      <c r="E30" s="32" t="s">
        <v>17</v>
      </c>
      <c r="F30" s="37">
        <v>0</v>
      </c>
      <c r="G30" s="37">
        <v>0</v>
      </c>
      <c r="H30" s="131">
        <f t="shared" si="0"/>
        <v>0</v>
      </c>
      <c r="I30" s="129"/>
      <c r="J30" s="141"/>
      <c r="K30" s="118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1:21" s="6" customFormat="1" ht="12.75">
      <c r="A31" s="157"/>
      <c r="B31" s="158" t="s">
        <v>34</v>
      </c>
      <c r="C31" s="159"/>
      <c r="D31" s="160"/>
      <c r="E31" s="33" t="s">
        <v>17</v>
      </c>
      <c r="F31" s="35">
        <v>0</v>
      </c>
      <c r="G31" s="37">
        <v>0</v>
      </c>
      <c r="H31" s="131">
        <f t="shared" si="0"/>
        <v>0</v>
      </c>
      <c r="I31" s="129"/>
      <c r="J31" s="141"/>
      <c r="K31" s="118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1:21" s="6" customFormat="1" ht="14.25" customHeight="1">
      <c r="A32" s="36" t="s">
        <v>23</v>
      </c>
      <c r="B32" s="105" t="s">
        <v>33</v>
      </c>
      <c r="C32" s="105"/>
      <c r="D32" s="106"/>
      <c r="E32" s="32" t="s">
        <v>17</v>
      </c>
      <c r="F32" s="37">
        <f>F29</f>
        <v>69935.89</v>
      </c>
      <c r="G32" s="37">
        <f>G29</f>
        <v>69144.8</v>
      </c>
      <c r="H32" s="135">
        <f t="shared" si="0"/>
        <v>69606.26916666667</v>
      </c>
      <c r="I32" s="133">
        <v>63488.767</v>
      </c>
      <c r="J32" s="141">
        <f t="shared" si="1"/>
        <v>-8.788722969792843</v>
      </c>
      <c r="K32" s="119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6" customFormat="1" ht="12.75">
      <c r="A33" s="36" t="s">
        <v>31</v>
      </c>
      <c r="B33" s="39" t="s">
        <v>35</v>
      </c>
      <c r="C33" s="40"/>
      <c r="D33" s="39"/>
      <c r="E33" s="32" t="s">
        <v>51</v>
      </c>
      <c r="F33" s="38">
        <v>332424.97</v>
      </c>
      <c r="G33" s="37">
        <v>299182.47</v>
      </c>
      <c r="H33" s="136">
        <f t="shared" si="0"/>
        <v>318573.9283333333</v>
      </c>
      <c r="I33" s="132">
        <v>291275</v>
      </c>
      <c r="J33" s="141">
        <f t="shared" si="1"/>
        <v>-8.569103088928742</v>
      </c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s="6" customFormat="1" ht="12.75">
      <c r="A34" s="36" t="s">
        <v>32</v>
      </c>
      <c r="B34" s="40" t="s">
        <v>5</v>
      </c>
      <c r="C34" s="40"/>
      <c r="D34" s="39"/>
      <c r="E34" s="31" t="s">
        <v>92</v>
      </c>
      <c r="F34" s="37">
        <f>F29/F33</f>
        <v>0.21038097709687695</v>
      </c>
      <c r="G34" s="32">
        <v>0.23</v>
      </c>
      <c r="H34" s="133">
        <f t="shared" si="0"/>
        <v>0.21855556997317824</v>
      </c>
      <c r="I34" s="133">
        <f>I29/I33</f>
        <v>0.5104495751437645</v>
      </c>
      <c r="J34" s="141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1" s="6" customFormat="1" ht="12.75" hidden="1">
      <c r="A35" s="36"/>
      <c r="B35" s="34" t="s">
        <v>28</v>
      </c>
      <c r="C35" s="40"/>
      <c r="D35" s="39"/>
      <c r="E35" s="31" t="s">
        <v>24</v>
      </c>
      <c r="F35" s="33">
        <v>232.69</v>
      </c>
      <c r="G35" s="33">
        <v>952.19</v>
      </c>
      <c r="H35" s="131">
        <f t="shared" si="0"/>
        <v>532.4816666666668</v>
      </c>
      <c r="I35" s="129"/>
      <c r="J35" s="141">
        <f t="shared" si="1"/>
        <v>-100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1:21" s="6" customFormat="1" ht="12.75" hidden="1">
      <c r="A36" s="36"/>
      <c r="B36" s="34" t="s">
        <v>9</v>
      </c>
      <c r="C36" s="40"/>
      <c r="D36" s="39"/>
      <c r="E36" s="31" t="s">
        <v>24</v>
      </c>
      <c r="F36" s="33">
        <v>952.19</v>
      </c>
      <c r="G36" s="28"/>
      <c r="H36" s="131">
        <f t="shared" si="0"/>
        <v>555.4441666666668</v>
      </c>
      <c r="I36" s="129"/>
      <c r="J36" s="141">
        <f t="shared" si="1"/>
        <v>-100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1:21" s="6" customFormat="1" ht="12.75">
      <c r="A37" s="13"/>
      <c r="B37" s="41" t="s">
        <v>6</v>
      </c>
      <c r="C37" s="41"/>
      <c r="D37" s="42"/>
      <c r="E37" s="27"/>
      <c r="F37" s="28"/>
      <c r="G37" s="130"/>
      <c r="H37" s="131">
        <f t="shared" si="0"/>
        <v>0</v>
      </c>
      <c r="I37" s="129"/>
      <c r="J37" s="141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1" s="6" customFormat="1" ht="12.75">
      <c r="A38" s="36"/>
      <c r="B38" s="108" t="s">
        <v>36</v>
      </c>
      <c r="C38" s="40"/>
      <c r="D38" s="39"/>
      <c r="E38" s="31" t="s">
        <v>19</v>
      </c>
      <c r="F38" s="38">
        <v>3.8</v>
      </c>
      <c r="G38" s="126">
        <v>3.8</v>
      </c>
      <c r="H38" s="132">
        <f t="shared" si="0"/>
        <v>3.8</v>
      </c>
      <c r="I38" s="132">
        <v>4</v>
      </c>
      <c r="J38" s="141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1:21" s="6" customFormat="1" ht="12.75">
      <c r="A39" s="43"/>
      <c r="B39" s="151" t="s">
        <v>7</v>
      </c>
      <c r="C39" s="151"/>
      <c r="D39" s="152"/>
      <c r="E39" s="27" t="s">
        <v>19</v>
      </c>
      <c r="F39" s="28">
        <v>3.8</v>
      </c>
      <c r="G39" s="33">
        <v>3.8</v>
      </c>
      <c r="H39" s="131">
        <f t="shared" si="0"/>
        <v>3.8</v>
      </c>
      <c r="I39" s="131">
        <v>4</v>
      </c>
      <c r="J39" s="141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1:21" s="6" customFormat="1" ht="12.75">
      <c r="A40" s="36"/>
      <c r="B40" s="39" t="s">
        <v>8</v>
      </c>
      <c r="C40" s="40"/>
      <c r="D40" s="39"/>
      <c r="E40" s="44" t="s">
        <v>18</v>
      </c>
      <c r="F40" s="94">
        <f>F41</f>
        <v>129056.79824561403</v>
      </c>
      <c r="G40" s="126">
        <v>129057</v>
      </c>
      <c r="H40" s="133">
        <f t="shared" si="0"/>
        <v>129056.88230994152</v>
      </c>
      <c r="I40" s="133">
        <f>I41</f>
        <v>225916.66666666666</v>
      </c>
      <c r="J40" s="141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1:21" s="6" customFormat="1" ht="12.75">
      <c r="A41" s="30"/>
      <c r="B41" s="149" t="s">
        <v>7</v>
      </c>
      <c r="C41" s="149"/>
      <c r="D41" s="150"/>
      <c r="E41" s="31" t="s">
        <v>18</v>
      </c>
      <c r="F41" s="93">
        <f>F15/12/F38*1000</f>
        <v>129056.79824561403</v>
      </c>
      <c r="G41" s="93">
        <f>F41</f>
        <v>129056.79824561403</v>
      </c>
      <c r="H41" s="135">
        <f t="shared" si="0"/>
        <v>129056.79824561403</v>
      </c>
      <c r="I41" s="135">
        <f>(I15/4/12)*1000</f>
        <v>225916.66666666666</v>
      </c>
      <c r="J41" s="129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2:4" ht="12.75">
      <c r="B42" s="4"/>
      <c r="C42" s="4"/>
      <c r="D42" s="4"/>
    </row>
    <row r="44" spans="2:4" ht="12.75">
      <c r="B44" s="4"/>
      <c r="C44" s="4"/>
      <c r="D44" s="4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25">
    <mergeCell ref="A1:G1"/>
    <mergeCell ref="A2:G2"/>
    <mergeCell ref="B4:D7"/>
    <mergeCell ref="F4:F7"/>
    <mergeCell ref="G4:G7"/>
    <mergeCell ref="B12:D12"/>
    <mergeCell ref="E4:E7"/>
    <mergeCell ref="A4:A7"/>
    <mergeCell ref="A30:A31"/>
    <mergeCell ref="B30:D30"/>
    <mergeCell ref="B31:D31"/>
    <mergeCell ref="B17:D17"/>
    <mergeCell ref="B24:D24"/>
    <mergeCell ref="B25:D25"/>
    <mergeCell ref="B20:D20"/>
    <mergeCell ref="B22:D22"/>
    <mergeCell ref="B21:D21"/>
    <mergeCell ref="H4:H7"/>
    <mergeCell ref="I4:I7"/>
    <mergeCell ref="B16:D16"/>
    <mergeCell ref="J4:J7"/>
    <mergeCell ref="B39:D39"/>
    <mergeCell ref="B41:D41"/>
    <mergeCell ref="B29:D29"/>
    <mergeCell ref="B9:D9"/>
  </mergeCells>
  <printOptions/>
  <pageMargins left="0.24" right="0.24" top="0.2" bottom="0.28" header="0.2" footer="0.2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4.125" style="0" customWidth="1"/>
    <col min="2" max="2" width="42.375" style="0" customWidth="1"/>
    <col min="3" max="3" width="0" style="0" hidden="1" customWidth="1"/>
    <col min="4" max="11" width="15.625" style="0" customWidth="1"/>
    <col min="12" max="12" width="11.625" style="0" customWidth="1"/>
  </cols>
  <sheetData>
    <row r="1" spans="1:11" ht="15.75" customHeight="1">
      <c r="A1" s="191">
        <v>-9</v>
      </c>
      <c r="B1" s="191" t="s">
        <v>53</v>
      </c>
      <c r="C1" s="47"/>
      <c r="D1" s="191" t="s">
        <v>54</v>
      </c>
      <c r="E1" s="191" t="s">
        <v>55</v>
      </c>
      <c r="F1" s="192" t="s">
        <v>56</v>
      </c>
      <c r="G1" s="193" t="s">
        <v>57</v>
      </c>
      <c r="H1" s="194"/>
      <c r="I1" s="194"/>
      <c r="J1" s="194"/>
      <c r="K1" s="195"/>
    </row>
    <row r="2" spans="1:13" ht="31.5">
      <c r="A2" s="191"/>
      <c r="B2" s="191"/>
      <c r="C2" s="47" t="s">
        <v>58</v>
      </c>
      <c r="D2" s="191"/>
      <c r="E2" s="191"/>
      <c r="F2" s="192"/>
      <c r="G2" s="46" t="s">
        <v>59</v>
      </c>
      <c r="H2" s="49" t="s">
        <v>87</v>
      </c>
      <c r="I2" s="49" t="s">
        <v>88</v>
      </c>
      <c r="J2" s="46" t="s">
        <v>90</v>
      </c>
      <c r="K2" s="48" t="s">
        <v>89</v>
      </c>
      <c r="L2" s="196" t="s">
        <v>91</v>
      </c>
      <c r="M2" s="197"/>
    </row>
    <row r="3" spans="1:13" ht="15.75">
      <c r="A3" s="50">
        <v>1</v>
      </c>
      <c r="B3" s="50">
        <v>2</v>
      </c>
      <c r="C3" s="51"/>
      <c r="D3" s="50">
        <v>3</v>
      </c>
      <c r="E3" s="50">
        <v>4</v>
      </c>
      <c r="F3" s="52">
        <v>5</v>
      </c>
      <c r="G3" s="50">
        <v>6</v>
      </c>
      <c r="H3" s="50">
        <v>7</v>
      </c>
      <c r="I3" s="50">
        <v>8</v>
      </c>
      <c r="J3" s="50">
        <v>9</v>
      </c>
      <c r="K3" s="81">
        <v>10</v>
      </c>
      <c r="L3" s="90"/>
      <c r="M3" s="90"/>
    </row>
    <row r="4" spans="1:13" ht="15.75" customHeight="1">
      <c r="A4" s="189" t="s">
        <v>60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  <c r="L4" s="90"/>
      <c r="M4" s="90"/>
    </row>
    <row r="5" spans="1:13" ht="15.75">
      <c r="A5" s="49">
        <v>1</v>
      </c>
      <c r="B5" s="95" t="s">
        <v>93</v>
      </c>
      <c r="C5" s="54"/>
      <c r="D5" s="54" t="s">
        <v>61</v>
      </c>
      <c r="E5" s="54">
        <v>2</v>
      </c>
      <c r="F5" s="55">
        <v>433570.9</v>
      </c>
      <c r="G5" s="56">
        <f>F5-H5</f>
        <v>401791.9</v>
      </c>
      <c r="H5" s="56">
        <v>31779</v>
      </c>
      <c r="I5" s="54"/>
      <c r="J5" s="54"/>
      <c r="K5" s="83"/>
      <c r="L5" s="90"/>
      <c r="M5" s="90"/>
    </row>
    <row r="6" spans="1:13" ht="15.75">
      <c r="A6" s="54"/>
      <c r="B6" s="61" t="s">
        <v>106</v>
      </c>
      <c r="C6" s="62"/>
      <c r="D6" s="63"/>
      <c r="E6" s="63"/>
      <c r="F6" s="64">
        <f>SUM(F5:F5)</f>
        <v>433570.9</v>
      </c>
      <c r="G6" s="65"/>
      <c r="H6" s="65">
        <f>H5</f>
        <v>31779</v>
      </c>
      <c r="I6" s="66"/>
      <c r="J6" s="66"/>
      <c r="K6" s="84"/>
      <c r="L6" s="90"/>
      <c r="M6" s="90"/>
    </row>
    <row r="7" spans="1:13" ht="15.75" customHeight="1">
      <c r="A7" s="189" t="s">
        <v>64</v>
      </c>
      <c r="B7" s="189"/>
      <c r="C7" s="189"/>
      <c r="D7" s="189"/>
      <c r="E7" s="189"/>
      <c r="F7" s="189"/>
      <c r="G7" s="189"/>
      <c r="H7" s="189"/>
      <c r="I7" s="189"/>
      <c r="J7" s="189"/>
      <c r="K7" s="190"/>
      <c r="L7" s="90"/>
      <c r="M7" s="90"/>
    </row>
    <row r="8" spans="1:13" ht="15.75">
      <c r="A8" s="67">
        <v>1</v>
      </c>
      <c r="B8" s="60" t="s">
        <v>95</v>
      </c>
      <c r="C8" s="58"/>
      <c r="D8" s="54" t="s">
        <v>94</v>
      </c>
      <c r="E8" s="50">
        <v>1</v>
      </c>
      <c r="F8" s="55">
        <v>429893.31</v>
      </c>
      <c r="G8" s="68">
        <f>F8-I8</f>
        <v>398235.94</v>
      </c>
      <c r="H8" s="56"/>
      <c r="I8" s="55">
        <v>31657.37</v>
      </c>
      <c r="J8" s="80"/>
      <c r="K8" s="85"/>
      <c r="L8" s="90"/>
      <c r="M8" s="90"/>
    </row>
    <row r="9" spans="1:13" ht="15.75">
      <c r="A9" s="69"/>
      <c r="B9" s="61" t="s">
        <v>107</v>
      </c>
      <c r="C9" s="62"/>
      <c r="D9" s="63"/>
      <c r="E9" s="63"/>
      <c r="F9" s="70">
        <f>SUM(F8:F8)</f>
        <v>429893.31</v>
      </c>
      <c r="G9" s="71"/>
      <c r="H9" s="71"/>
      <c r="I9" s="70">
        <f>SUM(I8:I8)</f>
        <v>31657.37</v>
      </c>
      <c r="J9" s="70"/>
      <c r="K9" s="86"/>
      <c r="L9" s="90"/>
      <c r="M9" s="90"/>
    </row>
    <row r="10" spans="1:13" ht="15.75">
      <c r="A10" s="189" t="s">
        <v>71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90"/>
      <c r="L10" s="90"/>
      <c r="M10" s="90"/>
    </row>
    <row r="11" spans="1:13" ht="15.75">
      <c r="A11" s="54">
        <v>1</v>
      </c>
      <c r="B11" s="95" t="s">
        <v>65</v>
      </c>
      <c r="C11" s="53"/>
      <c r="D11" s="54" t="s">
        <v>73</v>
      </c>
      <c r="E11" s="54">
        <v>1</v>
      </c>
      <c r="F11" s="55">
        <v>48710</v>
      </c>
      <c r="G11" s="55">
        <f>F11-J11</f>
        <v>29758.74</v>
      </c>
      <c r="H11" s="78"/>
      <c r="I11" s="78"/>
      <c r="J11" s="112">
        <f>1623.66+17327.6</f>
        <v>18951.26</v>
      </c>
      <c r="K11" s="82"/>
      <c r="L11" s="90"/>
      <c r="M11" s="90"/>
    </row>
    <row r="12" spans="1:13" ht="15.75" customHeight="1">
      <c r="A12" s="54">
        <v>2</v>
      </c>
      <c r="B12" s="95" t="s">
        <v>66</v>
      </c>
      <c r="C12" s="53"/>
      <c r="D12" s="54" t="s">
        <v>73</v>
      </c>
      <c r="E12" s="54">
        <v>1</v>
      </c>
      <c r="F12" s="55">
        <v>48710</v>
      </c>
      <c r="G12" s="55">
        <f aca="true" t="shared" si="0" ref="G12:G18">F12-J12</f>
        <v>47086.34</v>
      </c>
      <c r="H12" s="78"/>
      <c r="I12" s="78"/>
      <c r="J12" s="112">
        <v>1623.66</v>
      </c>
      <c r="K12" s="82"/>
      <c r="L12" s="90"/>
      <c r="M12" s="90"/>
    </row>
    <row r="13" spans="1:13" ht="15.75">
      <c r="A13" s="8">
        <v>3</v>
      </c>
      <c r="B13" s="57" t="s">
        <v>67</v>
      </c>
      <c r="C13" s="58"/>
      <c r="D13" s="50" t="s">
        <v>73</v>
      </c>
      <c r="E13" s="50">
        <v>1</v>
      </c>
      <c r="F13" s="55">
        <v>48710</v>
      </c>
      <c r="G13" s="55">
        <f t="shared" si="0"/>
        <v>47086.34</v>
      </c>
      <c r="H13" s="56"/>
      <c r="I13" s="55"/>
      <c r="J13" s="112">
        <v>1623.66</v>
      </c>
      <c r="K13" s="85"/>
      <c r="L13" s="90"/>
      <c r="M13" s="90"/>
    </row>
    <row r="14" spans="1:13" ht="15.75">
      <c r="A14" s="8">
        <v>4</v>
      </c>
      <c r="B14" s="57" t="s">
        <v>72</v>
      </c>
      <c r="C14" s="58"/>
      <c r="D14" s="50" t="s">
        <v>73</v>
      </c>
      <c r="E14" s="50">
        <v>2</v>
      </c>
      <c r="F14" s="55">
        <v>12610</v>
      </c>
      <c r="G14" s="55">
        <f t="shared" si="0"/>
        <v>12189.67</v>
      </c>
      <c r="H14" s="56"/>
      <c r="I14" s="55"/>
      <c r="J14" s="112">
        <v>420.33</v>
      </c>
      <c r="K14" s="85"/>
      <c r="L14" s="90"/>
      <c r="M14" s="90"/>
    </row>
    <row r="15" spans="1:13" ht="15.75">
      <c r="A15" s="8">
        <v>5</v>
      </c>
      <c r="B15" s="57" t="s">
        <v>96</v>
      </c>
      <c r="C15" s="58"/>
      <c r="D15" s="50" t="s">
        <v>73</v>
      </c>
      <c r="E15" s="50">
        <v>2</v>
      </c>
      <c r="F15" s="55">
        <v>12610</v>
      </c>
      <c r="G15" s="55">
        <f t="shared" si="0"/>
        <v>12189.67</v>
      </c>
      <c r="H15" s="56"/>
      <c r="I15" s="55"/>
      <c r="J15" s="112">
        <v>420.33</v>
      </c>
      <c r="K15" s="85"/>
      <c r="L15" s="90"/>
      <c r="M15" s="90"/>
    </row>
    <row r="16" spans="1:13" ht="15.75">
      <c r="A16" s="8">
        <v>6</v>
      </c>
      <c r="B16" s="57" t="s">
        <v>63</v>
      </c>
      <c r="C16" s="58"/>
      <c r="D16" s="50" t="s">
        <v>73</v>
      </c>
      <c r="E16" s="50">
        <v>1</v>
      </c>
      <c r="F16" s="55">
        <v>48710</v>
      </c>
      <c r="G16" s="55">
        <f t="shared" si="0"/>
        <v>47086.34</v>
      </c>
      <c r="H16" s="56"/>
      <c r="I16" s="55"/>
      <c r="J16" s="112">
        <v>1623.66</v>
      </c>
      <c r="K16" s="85"/>
      <c r="L16" s="90"/>
      <c r="M16" s="90"/>
    </row>
    <row r="17" spans="1:13" ht="15.75">
      <c r="A17" s="8">
        <v>7</v>
      </c>
      <c r="B17" s="57" t="s">
        <v>74</v>
      </c>
      <c r="C17" s="58"/>
      <c r="D17" s="50" t="s">
        <v>73</v>
      </c>
      <c r="E17" s="50">
        <v>2</v>
      </c>
      <c r="F17" s="55">
        <v>12610</v>
      </c>
      <c r="G17" s="55">
        <f t="shared" si="0"/>
        <v>12189.67</v>
      </c>
      <c r="H17" s="56"/>
      <c r="I17" s="55"/>
      <c r="J17" s="112">
        <v>420.33</v>
      </c>
      <c r="K17" s="85"/>
      <c r="L17" s="90"/>
      <c r="M17" s="90"/>
    </row>
    <row r="18" spans="1:13" ht="15.75">
      <c r="A18" s="8">
        <v>8</v>
      </c>
      <c r="B18" s="57" t="s">
        <v>75</v>
      </c>
      <c r="C18" s="58"/>
      <c r="D18" s="50" t="s">
        <v>73</v>
      </c>
      <c r="E18" s="50">
        <v>2</v>
      </c>
      <c r="F18" s="55">
        <v>12610</v>
      </c>
      <c r="G18" s="55">
        <f t="shared" si="0"/>
        <v>12189.67</v>
      </c>
      <c r="H18" s="56"/>
      <c r="I18" s="55"/>
      <c r="J18" s="112">
        <v>420.33</v>
      </c>
      <c r="K18" s="85"/>
      <c r="L18" s="90"/>
      <c r="M18" s="90"/>
    </row>
    <row r="19" spans="1:13" ht="15.75">
      <c r="A19" s="7"/>
      <c r="B19" s="61" t="s">
        <v>108</v>
      </c>
      <c r="C19" s="62"/>
      <c r="D19" s="63"/>
      <c r="E19" s="63"/>
      <c r="F19" s="64">
        <f>SUM(F11:F18)</f>
        <v>245280</v>
      </c>
      <c r="G19" s="65">
        <f>SUM(G11:G18)</f>
        <v>219776.44000000003</v>
      </c>
      <c r="H19" s="65">
        <f>SUM(H13:H18)</f>
        <v>0</v>
      </c>
      <c r="I19" s="64"/>
      <c r="J19" s="64">
        <f>J11+J12+J13+J14+J15+J16+J17+J18</f>
        <v>25503.560000000005</v>
      </c>
      <c r="K19" s="87">
        <f>SUM(K13:K18)</f>
        <v>0</v>
      </c>
      <c r="L19" s="90"/>
      <c r="M19" s="90"/>
    </row>
    <row r="20" spans="1:13" ht="15.75" customHeight="1">
      <c r="A20" s="189" t="s">
        <v>79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90"/>
      <c r="L20" s="90"/>
      <c r="M20" s="90"/>
    </row>
    <row r="21" spans="1:13" ht="15.75">
      <c r="A21" s="54">
        <v>1</v>
      </c>
      <c r="B21" s="95" t="s">
        <v>68</v>
      </c>
      <c r="C21" s="53"/>
      <c r="D21" s="54" t="s">
        <v>73</v>
      </c>
      <c r="E21" s="54">
        <v>1</v>
      </c>
      <c r="F21" s="55">
        <v>48710</v>
      </c>
      <c r="G21" s="56">
        <f>F21-K21</f>
        <v>29758.74</v>
      </c>
      <c r="H21" s="56"/>
      <c r="I21" s="53"/>
      <c r="J21" s="53"/>
      <c r="K21" s="97">
        <f>1623.66+17327.6</f>
        <v>18951.26</v>
      </c>
      <c r="L21" s="90"/>
      <c r="M21" s="90"/>
    </row>
    <row r="22" spans="1:13" ht="15.75">
      <c r="A22" s="54">
        <v>2</v>
      </c>
      <c r="B22" s="95" t="s">
        <v>69</v>
      </c>
      <c r="C22" s="53"/>
      <c r="D22" s="54" t="s">
        <v>73</v>
      </c>
      <c r="E22" s="54">
        <v>1</v>
      </c>
      <c r="F22" s="55">
        <v>48710</v>
      </c>
      <c r="G22" s="56">
        <f aca="true" t="shared" si="1" ref="G22:G27">F22-K22</f>
        <v>47086.34</v>
      </c>
      <c r="H22" s="72"/>
      <c r="I22" s="53"/>
      <c r="J22" s="53"/>
      <c r="K22" s="97">
        <v>1623.66</v>
      </c>
      <c r="L22" s="90"/>
      <c r="M22" s="90"/>
    </row>
    <row r="23" spans="1:13" ht="15.75">
      <c r="A23" s="54">
        <v>3</v>
      </c>
      <c r="B23" s="95" t="s">
        <v>70</v>
      </c>
      <c r="C23" s="53"/>
      <c r="D23" s="54" t="s">
        <v>73</v>
      </c>
      <c r="E23" s="54">
        <v>1</v>
      </c>
      <c r="F23" s="55">
        <v>48710</v>
      </c>
      <c r="G23" s="56">
        <f t="shared" si="1"/>
        <v>47086.34</v>
      </c>
      <c r="H23" s="56"/>
      <c r="I23" s="53"/>
      <c r="J23" s="53"/>
      <c r="K23" s="97">
        <v>1623.66</v>
      </c>
      <c r="L23" s="90"/>
      <c r="M23" s="90"/>
    </row>
    <row r="24" spans="1:13" ht="15.75">
      <c r="A24" s="54">
        <v>4</v>
      </c>
      <c r="B24" s="98" t="s">
        <v>97</v>
      </c>
      <c r="C24" s="53"/>
      <c r="D24" s="54" t="s">
        <v>73</v>
      </c>
      <c r="E24" s="54">
        <v>1</v>
      </c>
      <c r="F24" s="55">
        <v>48710</v>
      </c>
      <c r="G24" s="56">
        <f t="shared" si="1"/>
        <v>47086.34</v>
      </c>
      <c r="H24" s="72"/>
      <c r="I24" s="53"/>
      <c r="J24" s="53"/>
      <c r="K24" s="97">
        <v>1623.66</v>
      </c>
      <c r="L24" s="90"/>
      <c r="M24" s="90"/>
    </row>
    <row r="25" spans="1:13" ht="15.75">
      <c r="A25" s="54">
        <v>5</v>
      </c>
      <c r="B25" s="95" t="s">
        <v>98</v>
      </c>
      <c r="C25" s="53"/>
      <c r="D25" s="54" t="s">
        <v>73</v>
      </c>
      <c r="E25" s="54">
        <v>1</v>
      </c>
      <c r="F25" s="55">
        <v>48710</v>
      </c>
      <c r="G25" s="56">
        <f t="shared" si="1"/>
        <v>47086.34</v>
      </c>
      <c r="H25" s="72"/>
      <c r="I25" s="53"/>
      <c r="J25" s="53"/>
      <c r="K25" s="99">
        <v>1623.66</v>
      </c>
      <c r="L25" s="90"/>
      <c r="M25" s="90"/>
    </row>
    <row r="26" spans="1:13" ht="15.75">
      <c r="A26" s="54">
        <v>6</v>
      </c>
      <c r="B26" s="95" t="s">
        <v>80</v>
      </c>
      <c r="C26" s="53"/>
      <c r="D26" s="54" t="s">
        <v>73</v>
      </c>
      <c r="E26" s="54">
        <v>2</v>
      </c>
      <c r="F26" s="55">
        <v>12610</v>
      </c>
      <c r="G26" s="56">
        <f t="shared" si="1"/>
        <v>12189.67</v>
      </c>
      <c r="H26" s="72"/>
      <c r="I26" s="53"/>
      <c r="J26" s="53"/>
      <c r="K26" s="99">
        <v>420.33</v>
      </c>
      <c r="L26" s="90"/>
      <c r="M26" s="90"/>
    </row>
    <row r="27" spans="1:13" ht="15.75">
      <c r="A27" s="12">
        <v>7</v>
      </c>
      <c r="B27" s="96" t="s">
        <v>80</v>
      </c>
      <c r="C27" s="58">
        <v>69519</v>
      </c>
      <c r="D27" s="54" t="s">
        <v>73</v>
      </c>
      <c r="E27" s="50">
        <v>2</v>
      </c>
      <c r="F27" s="55">
        <v>12610</v>
      </c>
      <c r="G27" s="56">
        <f t="shared" si="1"/>
        <v>12189.67</v>
      </c>
      <c r="H27" s="56"/>
      <c r="I27" s="59"/>
      <c r="J27" s="63"/>
      <c r="K27" s="100">
        <v>420.33</v>
      </c>
      <c r="L27" s="90"/>
      <c r="M27" s="90"/>
    </row>
    <row r="28" spans="1:13" ht="15.75">
      <c r="A28" s="10"/>
      <c r="B28" s="61" t="s">
        <v>109</v>
      </c>
      <c r="C28" s="62"/>
      <c r="D28" s="63"/>
      <c r="E28" s="63"/>
      <c r="F28" s="64">
        <f>F21+F22+F23+F24+F25+F26+F27</f>
        <v>268770</v>
      </c>
      <c r="G28" s="65">
        <f>G21+G22+G23+G24+G25+G26+G27</f>
        <v>242483.44000000003</v>
      </c>
      <c r="H28" s="65">
        <f>H21+H22+H23+H24+H25+H26+H27</f>
        <v>0</v>
      </c>
      <c r="I28" s="66">
        <f>I27</f>
        <v>0</v>
      </c>
      <c r="J28" s="66">
        <f>J27</f>
        <v>0</v>
      </c>
      <c r="K28" s="88">
        <f>K21+K22+K23+K24+K25+K26+K27</f>
        <v>26286.56</v>
      </c>
      <c r="L28" s="90"/>
      <c r="M28" s="90"/>
    </row>
    <row r="29" spans="1:13" ht="15.75" customHeight="1">
      <c r="A29" s="189" t="s">
        <v>83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90"/>
      <c r="L29" s="90"/>
      <c r="M29" s="90"/>
    </row>
    <row r="30" spans="1:13" ht="15.75">
      <c r="A30" s="54">
        <v>1</v>
      </c>
      <c r="B30" s="95" t="s">
        <v>81</v>
      </c>
      <c r="C30" s="53"/>
      <c r="D30" s="54" t="s">
        <v>73</v>
      </c>
      <c r="E30" s="54">
        <v>1</v>
      </c>
      <c r="F30" s="55">
        <v>12000</v>
      </c>
      <c r="G30" s="55">
        <f aca="true" t="shared" si="2" ref="G30:G44">F30-L30</f>
        <v>11600</v>
      </c>
      <c r="H30" s="56"/>
      <c r="I30" s="53"/>
      <c r="J30" s="53"/>
      <c r="K30" s="82"/>
      <c r="L30" s="101">
        <v>400</v>
      </c>
      <c r="M30" s="90"/>
    </row>
    <row r="31" spans="1:13" ht="15.75">
      <c r="A31" s="54">
        <v>2</v>
      </c>
      <c r="B31" s="95" t="s">
        <v>82</v>
      </c>
      <c r="C31" s="53"/>
      <c r="D31" s="54" t="s">
        <v>73</v>
      </c>
      <c r="E31" s="54">
        <v>1</v>
      </c>
      <c r="F31" s="55">
        <v>12000</v>
      </c>
      <c r="G31" s="55">
        <f t="shared" si="2"/>
        <v>11600</v>
      </c>
      <c r="H31" s="56"/>
      <c r="I31" s="53"/>
      <c r="J31" s="53"/>
      <c r="K31" s="82"/>
      <c r="L31" s="101">
        <v>400</v>
      </c>
      <c r="M31" s="90"/>
    </row>
    <row r="32" spans="1:13" ht="15.75">
      <c r="A32" s="54">
        <v>3</v>
      </c>
      <c r="B32" s="95" t="s">
        <v>99</v>
      </c>
      <c r="C32" s="53"/>
      <c r="D32" s="54" t="s">
        <v>73</v>
      </c>
      <c r="E32" s="54">
        <v>1</v>
      </c>
      <c r="F32" s="55">
        <v>12000</v>
      </c>
      <c r="G32" s="55">
        <f t="shared" si="2"/>
        <v>11600</v>
      </c>
      <c r="H32" s="56"/>
      <c r="I32" s="53"/>
      <c r="J32" s="53"/>
      <c r="K32" s="82"/>
      <c r="L32" s="101">
        <v>400</v>
      </c>
      <c r="M32" s="90"/>
    </row>
    <row r="33" spans="1:13" ht="15.75">
      <c r="A33" s="54">
        <v>4</v>
      </c>
      <c r="B33" s="95" t="s">
        <v>84</v>
      </c>
      <c r="C33" s="53"/>
      <c r="D33" s="54" t="s">
        <v>73</v>
      </c>
      <c r="E33" s="54">
        <v>1</v>
      </c>
      <c r="F33" s="55">
        <v>6305</v>
      </c>
      <c r="G33" s="55">
        <f t="shared" si="2"/>
        <v>6094.84</v>
      </c>
      <c r="H33" s="56"/>
      <c r="I33" s="53"/>
      <c r="J33" s="53"/>
      <c r="K33" s="82"/>
      <c r="L33" s="101">
        <v>210.16</v>
      </c>
      <c r="M33" s="90"/>
    </row>
    <row r="34" spans="1:13" ht="15.75">
      <c r="A34" s="54">
        <v>5</v>
      </c>
      <c r="B34" s="95" t="s">
        <v>85</v>
      </c>
      <c r="C34" s="53"/>
      <c r="D34" s="54" t="s">
        <v>73</v>
      </c>
      <c r="E34" s="54">
        <v>1</v>
      </c>
      <c r="F34" s="55">
        <v>6305</v>
      </c>
      <c r="G34" s="55">
        <f t="shared" si="2"/>
        <v>6094.84</v>
      </c>
      <c r="H34" s="56"/>
      <c r="I34" s="53"/>
      <c r="J34" s="53"/>
      <c r="K34" s="82"/>
      <c r="L34" s="101">
        <v>210.16</v>
      </c>
      <c r="M34" s="90"/>
    </row>
    <row r="35" spans="1:13" ht="15.75">
      <c r="A35" s="54">
        <v>6</v>
      </c>
      <c r="B35" s="95" t="s">
        <v>100</v>
      </c>
      <c r="C35" s="53"/>
      <c r="D35" s="54" t="s">
        <v>73</v>
      </c>
      <c r="E35" s="54">
        <v>1</v>
      </c>
      <c r="F35" s="55">
        <v>6305</v>
      </c>
      <c r="G35" s="55">
        <f t="shared" si="2"/>
        <v>6094.84</v>
      </c>
      <c r="H35" s="56"/>
      <c r="I35" s="53"/>
      <c r="J35" s="53"/>
      <c r="K35" s="82"/>
      <c r="L35" s="101">
        <v>210.16</v>
      </c>
      <c r="M35" s="90"/>
    </row>
    <row r="36" spans="1:13" ht="15.75">
      <c r="A36" s="54">
        <v>7</v>
      </c>
      <c r="B36" s="95" t="s">
        <v>101</v>
      </c>
      <c r="C36" s="53"/>
      <c r="D36" s="54" t="s">
        <v>73</v>
      </c>
      <c r="E36" s="54">
        <v>1</v>
      </c>
      <c r="F36" s="55">
        <v>6305</v>
      </c>
      <c r="G36" s="55">
        <f t="shared" si="2"/>
        <v>6094.84</v>
      </c>
      <c r="H36" s="56"/>
      <c r="I36" s="53"/>
      <c r="J36" s="53"/>
      <c r="K36" s="82"/>
      <c r="L36" s="101">
        <v>210.16</v>
      </c>
      <c r="M36" s="90"/>
    </row>
    <row r="37" spans="1:13" ht="15.75">
      <c r="A37" s="54">
        <v>8</v>
      </c>
      <c r="B37" s="95" t="s">
        <v>76</v>
      </c>
      <c r="C37" s="53"/>
      <c r="D37" s="54" t="s">
        <v>73</v>
      </c>
      <c r="E37" s="54">
        <v>1</v>
      </c>
      <c r="F37" s="55">
        <v>12000</v>
      </c>
      <c r="G37" s="55">
        <f t="shared" si="2"/>
        <v>11600</v>
      </c>
      <c r="H37" s="56"/>
      <c r="I37" s="53"/>
      <c r="J37" s="53"/>
      <c r="K37" s="82"/>
      <c r="L37" s="101">
        <v>400</v>
      </c>
      <c r="M37" s="90"/>
    </row>
    <row r="38" spans="1:13" ht="15.75">
      <c r="A38" s="54">
        <v>9</v>
      </c>
      <c r="B38" s="95" t="s">
        <v>102</v>
      </c>
      <c r="C38" s="53"/>
      <c r="D38" s="54" t="s">
        <v>73</v>
      </c>
      <c r="E38" s="54">
        <v>1</v>
      </c>
      <c r="F38" s="55">
        <v>12000</v>
      </c>
      <c r="G38" s="55">
        <f t="shared" si="2"/>
        <v>11600</v>
      </c>
      <c r="H38" s="56"/>
      <c r="I38" s="53"/>
      <c r="J38" s="53"/>
      <c r="K38" s="82"/>
      <c r="L38" s="101">
        <v>400</v>
      </c>
      <c r="M38" s="90"/>
    </row>
    <row r="39" spans="1:13" ht="31.5">
      <c r="A39" s="54">
        <v>10</v>
      </c>
      <c r="B39" s="95" t="s">
        <v>103</v>
      </c>
      <c r="C39" s="53"/>
      <c r="D39" s="54" t="s">
        <v>73</v>
      </c>
      <c r="E39" s="54">
        <v>1</v>
      </c>
      <c r="F39" s="55">
        <v>12000</v>
      </c>
      <c r="G39" s="55">
        <f t="shared" si="2"/>
        <v>11600</v>
      </c>
      <c r="H39" s="56"/>
      <c r="I39" s="53"/>
      <c r="J39" s="53"/>
      <c r="K39" s="82"/>
      <c r="L39" s="101">
        <v>400</v>
      </c>
      <c r="M39" s="90"/>
    </row>
    <row r="40" spans="1:13" ht="15.75">
      <c r="A40" s="54">
        <v>11</v>
      </c>
      <c r="B40" s="95" t="s">
        <v>62</v>
      </c>
      <c r="C40" s="53"/>
      <c r="D40" s="54" t="s">
        <v>73</v>
      </c>
      <c r="E40" s="54">
        <v>1</v>
      </c>
      <c r="F40" s="55">
        <v>12000</v>
      </c>
      <c r="G40" s="55">
        <f t="shared" si="2"/>
        <v>11600</v>
      </c>
      <c r="H40" s="56"/>
      <c r="I40" s="53"/>
      <c r="J40" s="53"/>
      <c r="K40" s="82"/>
      <c r="L40" s="101">
        <v>400</v>
      </c>
      <c r="M40" s="90"/>
    </row>
    <row r="41" spans="1:13" ht="15.75">
      <c r="A41" s="54">
        <v>12</v>
      </c>
      <c r="B41" s="95" t="s">
        <v>104</v>
      </c>
      <c r="C41" s="53"/>
      <c r="D41" s="54" t="s">
        <v>73</v>
      </c>
      <c r="E41" s="54">
        <v>4</v>
      </c>
      <c r="F41" s="55">
        <v>5000</v>
      </c>
      <c r="G41" s="55">
        <f t="shared" si="2"/>
        <v>4833.34</v>
      </c>
      <c r="H41" s="56"/>
      <c r="I41" s="53"/>
      <c r="J41" s="53"/>
      <c r="K41" s="82"/>
      <c r="L41" s="101">
        <v>166.66</v>
      </c>
      <c r="M41" s="90"/>
    </row>
    <row r="42" spans="1:13" ht="15.75">
      <c r="A42" s="54">
        <v>13</v>
      </c>
      <c r="B42" s="95" t="s">
        <v>77</v>
      </c>
      <c r="C42" s="53"/>
      <c r="D42" s="54" t="s">
        <v>73</v>
      </c>
      <c r="E42" s="54">
        <v>1</v>
      </c>
      <c r="F42" s="55">
        <v>12000</v>
      </c>
      <c r="G42" s="55">
        <f t="shared" si="2"/>
        <v>11600</v>
      </c>
      <c r="H42" s="56"/>
      <c r="I42" s="53"/>
      <c r="J42" s="53"/>
      <c r="K42" s="82"/>
      <c r="L42" s="101">
        <v>400</v>
      </c>
      <c r="M42" s="90"/>
    </row>
    <row r="43" spans="1:13" ht="15.75">
      <c r="A43" s="54">
        <v>14</v>
      </c>
      <c r="B43" s="95" t="s">
        <v>105</v>
      </c>
      <c r="C43" s="53"/>
      <c r="D43" s="54" t="s">
        <v>73</v>
      </c>
      <c r="E43" s="54">
        <v>3</v>
      </c>
      <c r="F43" s="55">
        <v>38466</v>
      </c>
      <c r="G43" s="55">
        <f t="shared" si="2"/>
        <v>19856.1</v>
      </c>
      <c r="H43" s="56"/>
      <c r="I43" s="53"/>
      <c r="J43" s="53"/>
      <c r="K43" s="82"/>
      <c r="L43" s="101">
        <f>1282.2+17327.7</f>
        <v>18609.9</v>
      </c>
      <c r="M43" s="90"/>
    </row>
    <row r="44" spans="1:13" ht="15.75">
      <c r="A44" s="54">
        <v>15</v>
      </c>
      <c r="B44" s="95" t="s">
        <v>78</v>
      </c>
      <c r="C44" s="53"/>
      <c r="D44" s="54" t="s">
        <v>73</v>
      </c>
      <c r="E44" s="54">
        <v>1</v>
      </c>
      <c r="F44" s="55">
        <v>12000</v>
      </c>
      <c r="G44" s="55">
        <f t="shared" si="2"/>
        <v>11600</v>
      </c>
      <c r="H44" s="56"/>
      <c r="I44" s="53"/>
      <c r="J44" s="53"/>
      <c r="K44" s="82"/>
      <c r="L44" s="101">
        <v>400</v>
      </c>
      <c r="M44" s="90"/>
    </row>
    <row r="45" spans="1:13" ht="15.75">
      <c r="A45" s="9"/>
      <c r="B45" s="11" t="s">
        <v>110</v>
      </c>
      <c r="C45" s="62"/>
      <c r="D45" s="63"/>
      <c r="E45" s="63"/>
      <c r="F45" s="64">
        <f>SUM(F30:F44)</f>
        <v>176686</v>
      </c>
      <c r="G45" s="114">
        <f>SUM(G30:G44)</f>
        <v>153468.8</v>
      </c>
      <c r="H45" s="65">
        <f>H30+H31+H32+H33</f>
        <v>0</v>
      </c>
      <c r="I45" s="66"/>
      <c r="J45" s="66"/>
      <c r="K45" s="84"/>
      <c r="L45" s="113">
        <f>SUM(L30:L44)</f>
        <v>23217.2</v>
      </c>
      <c r="M45" s="90"/>
    </row>
    <row r="46" spans="1:13" ht="15.75">
      <c r="A46" s="73"/>
      <c r="B46" s="73"/>
      <c r="C46" s="74"/>
      <c r="D46" s="73"/>
      <c r="E46" s="73"/>
      <c r="F46" s="75"/>
      <c r="G46" s="73"/>
      <c r="H46" s="73"/>
      <c r="I46" s="73"/>
      <c r="J46" s="73"/>
      <c r="K46" s="73"/>
      <c r="L46" s="90"/>
      <c r="M46" s="90"/>
    </row>
    <row r="47" spans="1:13" ht="31.5">
      <c r="A47" s="63"/>
      <c r="B47" s="76" t="s">
        <v>86</v>
      </c>
      <c r="C47" s="77"/>
      <c r="D47" s="63"/>
      <c r="E47" s="63"/>
      <c r="F47" s="78">
        <f>F45+F28+F19+F9+F6</f>
        <v>1554200.21</v>
      </c>
      <c r="G47" s="78">
        <f>G5+G8+G19+G28+G45</f>
        <v>1415756.5200000003</v>
      </c>
      <c r="H47" s="79">
        <f>H6+H9+H19+H28+H45</f>
        <v>31779</v>
      </c>
      <c r="I47" s="79">
        <f>I6+I9+I19+I28+I45</f>
        <v>31657.37</v>
      </c>
      <c r="J47" s="79">
        <f>J6+J9+J19+J28+J45</f>
        <v>25503.560000000005</v>
      </c>
      <c r="K47" s="89">
        <f>K6+K9+K19+K28+K45</f>
        <v>26286.56</v>
      </c>
      <c r="L47" s="91">
        <f>L45</f>
        <v>23217.2</v>
      </c>
      <c r="M47" s="90"/>
    </row>
  </sheetData>
  <sheetProtection/>
  <mergeCells count="12">
    <mergeCell ref="L2:M2"/>
    <mergeCell ref="A4:K4"/>
    <mergeCell ref="A7:K7"/>
    <mergeCell ref="A20:K20"/>
    <mergeCell ref="A29:K29"/>
    <mergeCell ref="A1:A2"/>
    <mergeCell ref="B1:B2"/>
    <mergeCell ref="D1:D2"/>
    <mergeCell ref="E1:E2"/>
    <mergeCell ref="F1:F2"/>
    <mergeCell ref="G1:K1"/>
    <mergeCell ref="A10:K10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infroservis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2021-04-29T07:44:54Z</cp:lastPrinted>
  <dcterms:created xsi:type="dcterms:W3CDTF">2008-02-28T03:24:34Z</dcterms:created>
  <dcterms:modified xsi:type="dcterms:W3CDTF">2021-04-29T10:58:25Z</dcterms:modified>
  <cp:category/>
  <cp:version/>
  <cp:contentType/>
  <cp:contentStatus/>
</cp:coreProperties>
</file>