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450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11" i="1" l="1"/>
  <c r="D48" i="1" l="1"/>
  <c r="D49" i="1"/>
  <c r="D50" i="1"/>
  <c r="D141" i="1" l="1"/>
  <c r="E132" i="1"/>
  <c r="E134" i="1"/>
  <c r="D128" i="1"/>
  <c r="E198" i="1" l="1"/>
  <c r="E199" i="1"/>
  <c r="E200" i="1"/>
  <c r="E201" i="1"/>
  <c r="E203" i="1"/>
  <c r="E204" i="1"/>
  <c r="E205" i="1"/>
  <c r="E206" i="1"/>
  <c r="E207" i="1"/>
  <c r="E208" i="1"/>
  <c r="E212" i="1"/>
  <c r="E214" i="1"/>
  <c r="E215" i="1"/>
  <c r="E217" i="1"/>
  <c r="E218" i="1"/>
  <c r="E219" i="1"/>
  <c r="E220" i="1"/>
  <c r="E221" i="1"/>
  <c r="E222" i="1"/>
  <c r="E224" i="1"/>
  <c r="E225" i="1"/>
  <c r="E226" i="1"/>
  <c r="E227" i="1"/>
  <c r="E232" i="1"/>
  <c r="E233" i="1"/>
  <c r="E234" i="1"/>
  <c r="E120" i="1"/>
  <c r="E121" i="1"/>
  <c r="E122" i="1"/>
  <c r="E124" i="1"/>
  <c r="E125" i="1"/>
  <c r="E127" i="1"/>
  <c r="E129" i="1"/>
  <c r="E131" i="1"/>
  <c r="E136" i="1"/>
  <c r="E138" i="1"/>
  <c r="E139" i="1"/>
  <c r="E144" i="1"/>
  <c r="E145" i="1"/>
  <c r="E146" i="1"/>
  <c r="E148" i="1"/>
  <c r="E149" i="1"/>
  <c r="E150" i="1"/>
  <c r="E151" i="1"/>
  <c r="E152" i="1"/>
  <c r="E154" i="1"/>
  <c r="E156" i="1"/>
  <c r="E157" i="1"/>
  <c r="E158" i="1"/>
  <c r="E159" i="1"/>
  <c r="E164" i="1"/>
  <c r="E165" i="1"/>
  <c r="E166" i="1"/>
  <c r="E17" i="1"/>
  <c r="E18" i="1"/>
  <c r="E20" i="1"/>
  <c r="E21" i="1"/>
  <c r="E23" i="1"/>
  <c r="E24" i="1"/>
  <c r="E26" i="1"/>
  <c r="E27" i="1"/>
  <c r="E28" i="1"/>
  <c r="E29" i="1"/>
  <c r="E30" i="1"/>
  <c r="E31" i="1"/>
  <c r="E32" i="1"/>
  <c r="E34" i="1"/>
  <c r="E36" i="1"/>
  <c r="E38" i="1"/>
  <c r="E39" i="1"/>
  <c r="E41" i="1"/>
  <c r="E43" i="1"/>
  <c r="E45" i="1"/>
  <c r="E46" i="1"/>
  <c r="E47" i="1"/>
  <c r="E52" i="1"/>
  <c r="E53" i="1"/>
  <c r="E54" i="1"/>
  <c r="E56" i="1"/>
  <c r="E57" i="1"/>
  <c r="E58" i="1"/>
  <c r="E59" i="1"/>
  <c r="E60" i="1"/>
  <c r="E62" i="1"/>
  <c r="E63" i="1"/>
  <c r="E64" i="1"/>
  <c r="E65" i="1"/>
  <c r="E66" i="1"/>
  <c r="E67" i="1"/>
  <c r="E73" i="1"/>
  <c r="E74" i="1"/>
  <c r="E75" i="1"/>
  <c r="E76" i="1"/>
  <c r="E77" i="1"/>
  <c r="E78" i="1"/>
  <c r="E79" i="1"/>
  <c r="E80" i="1"/>
  <c r="E81" i="1"/>
  <c r="C160" i="1" l="1"/>
  <c r="E126" i="1"/>
  <c r="D235" i="1"/>
  <c r="E235" i="1" s="1"/>
  <c r="D223" i="1"/>
  <c r="D213" i="1"/>
  <c r="E213" i="1" s="1"/>
  <c r="E211" i="1"/>
  <c r="D202" i="1"/>
  <c r="E202" i="1" s="1"/>
  <c r="D167" i="1"/>
  <c r="D147" i="1"/>
  <c r="E147" i="1" s="1"/>
  <c r="D137" i="1"/>
  <c r="E137" i="1" s="1"/>
  <c r="D135" i="1"/>
  <c r="E135" i="1" s="1"/>
  <c r="D130" i="1"/>
  <c r="E130" i="1" s="1"/>
  <c r="E128" i="1"/>
  <c r="D123" i="1"/>
  <c r="E123" i="1" s="1"/>
  <c r="D119" i="1"/>
  <c r="E119" i="1" s="1"/>
  <c r="C89" i="1"/>
  <c r="C19" i="1"/>
  <c r="C16" i="1" s="1"/>
  <c r="C15" i="1" s="1"/>
  <c r="C83" i="1"/>
  <c r="C84" i="1" s="1"/>
  <c r="D82" i="1"/>
  <c r="E82" i="1" s="1"/>
  <c r="D61" i="1"/>
  <c r="E61" i="1" s="1"/>
  <c r="D55" i="1"/>
  <c r="E55" i="1" s="1"/>
  <c r="E44" i="1"/>
  <c r="E42" i="1"/>
  <c r="D37" i="1"/>
  <c r="E37" i="1" s="1"/>
  <c r="D35" i="1"/>
  <c r="E35" i="1" s="1"/>
  <c r="E33" i="1"/>
  <c r="E25" i="1"/>
  <c r="D22" i="1"/>
  <c r="E22" i="1" s="1"/>
  <c r="D19" i="1"/>
  <c r="E167" i="1" l="1"/>
  <c r="D16" i="1"/>
  <c r="E16" i="1" s="1"/>
  <c r="E19" i="1"/>
  <c r="E50" i="1"/>
  <c r="E51" i="1"/>
  <c r="E142" i="1"/>
  <c r="E143" i="1"/>
  <c r="D196" i="1"/>
  <c r="E196" i="1" s="1"/>
  <c r="E197" i="1"/>
  <c r="E216" i="1"/>
  <c r="E223" i="1"/>
  <c r="D153" i="1"/>
  <c r="E153" i="1" s="1"/>
  <c r="E155" i="1"/>
  <c r="D118" i="1"/>
  <c r="E118" i="1" s="1"/>
  <c r="C90" i="1"/>
  <c r="D210" i="1" l="1"/>
  <c r="D209" i="1" s="1"/>
  <c r="E209" i="1" s="1"/>
  <c r="D195" i="1"/>
  <c r="E195" i="1" s="1"/>
  <c r="D15" i="1"/>
  <c r="E15" i="1" s="1"/>
  <c r="E210" i="1" l="1"/>
  <c r="D140" i="1"/>
  <c r="E141" i="1"/>
  <c r="E49" i="1"/>
  <c r="D228" i="1"/>
  <c r="D229" i="1" l="1"/>
  <c r="E228" i="1"/>
  <c r="E140" i="1"/>
  <c r="D160" i="1"/>
  <c r="E48" i="1"/>
  <c r="D69" i="1"/>
  <c r="D70" i="1" l="1"/>
  <c r="E69" i="1"/>
  <c r="D231" i="1"/>
  <c r="E229" i="1"/>
  <c r="E160" i="1"/>
  <c r="E161" i="1" l="1"/>
  <c r="D72" i="1"/>
  <c r="E70" i="1"/>
  <c r="D230" i="1"/>
  <c r="E230" i="1" s="1"/>
  <c r="E231" i="1"/>
  <c r="D162" i="1" l="1"/>
  <c r="E162" i="1" s="1"/>
  <c r="E163" i="1"/>
  <c r="D71" i="1"/>
  <c r="E71" i="1" s="1"/>
  <c r="E72" i="1"/>
</calcChain>
</file>

<file path=xl/sharedStrings.xml><?xml version="1.0" encoding="utf-8"?>
<sst xmlns="http://schemas.openxmlformats.org/spreadsheetml/2006/main" count="400" uniqueCount="147">
  <si>
    <t xml:space="preserve">Затраты на производство товаров и предоставление услуг, всего, в т.ч. </t>
  </si>
  <si>
    <t>Материальные затраты, всего, в т.ч.</t>
  </si>
  <si>
    <t>Сырье и материалы</t>
  </si>
  <si>
    <t>ГСМ</t>
  </si>
  <si>
    <t>Топливо, всего в т.ч.</t>
  </si>
  <si>
    <t>уголь</t>
  </si>
  <si>
    <t>объем топлива</t>
  </si>
  <si>
    <t xml:space="preserve">цена за топливо </t>
  </si>
  <si>
    <t>мазут</t>
  </si>
  <si>
    <t>резервное топливо</t>
  </si>
  <si>
    <t>объем электроэнергии</t>
  </si>
  <si>
    <t>цена на электроэнергию</t>
  </si>
  <si>
    <t>вода покупная</t>
  </si>
  <si>
    <t>объем покупной воды</t>
  </si>
  <si>
    <t xml:space="preserve">тариф </t>
  </si>
  <si>
    <t>Затраты на оплату труда, всего, в т.ч.</t>
  </si>
  <si>
    <t>Заработная плата, всего, в т.ч.</t>
  </si>
  <si>
    <t>среднемесячная заработная плата</t>
  </si>
  <si>
    <t>численность</t>
  </si>
  <si>
    <t>Социальный налог</t>
  </si>
  <si>
    <t>Амортизационные отчисления</t>
  </si>
  <si>
    <t>Ремонтные работы, всего, в т.ч.</t>
  </si>
  <si>
    <t>текущие ремонты</t>
  </si>
  <si>
    <t>Прочие затраты, всего, в т.ч.</t>
  </si>
  <si>
    <t>оплата услуг сторонних организаций</t>
  </si>
  <si>
    <t>Расходы периода</t>
  </si>
  <si>
    <t>Общие и административные расходы</t>
  </si>
  <si>
    <t>Заработная плата АУП</t>
  </si>
  <si>
    <t>налоги, в т.ч.</t>
  </si>
  <si>
    <t xml:space="preserve">  плата за пользование землей</t>
  </si>
  <si>
    <t xml:space="preserve">  земельный  налог</t>
  </si>
  <si>
    <t xml:space="preserve">  налог на имущество</t>
  </si>
  <si>
    <t xml:space="preserve">  налог на транспорт</t>
  </si>
  <si>
    <t xml:space="preserve">  налог РЧР</t>
  </si>
  <si>
    <t>Другие административные расходы, всего, в т.ч.</t>
  </si>
  <si>
    <t>амортизационные отчисления</t>
  </si>
  <si>
    <t>услуги сторонних организаций и управленческие расходы</t>
  </si>
  <si>
    <t>командировочные расходы</t>
  </si>
  <si>
    <t>услуги связи</t>
  </si>
  <si>
    <t>услуги банка</t>
  </si>
  <si>
    <t>другие расходы</t>
  </si>
  <si>
    <t>Расходы на выплату вознаграждений</t>
  </si>
  <si>
    <t xml:space="preserve">Всего  затрат </t>
  </si>
  <si>
    <t>Прибыль</t>
  </si>
  <si>
    <t>в т.ч.прибыль в распоряжении предприятия</t>
  </si>
  <si>
    <t>в т.ч. корпоративный подоходный налог (20%)</t>
  </si>
  <si>
    <t>база задействованных активов</t>
  </si>
  <si>
    <t>Всего доходов</t>
  </si>
  <si>
    <t>Объем оказываемых услуг, всего</t>
  </si>
  <si>
    <t>в т.ч. промпредприятия с коллекторов</t>
  </si>
  <si>
    <t xml:space="preserve"> население</t>
  </si>
  <si>
    <t>прочие потребители</t>
  </si>
  <si>
    <t>нормативные потери по сетям АО "Риддер ТЭЦ"</t>
  </si>
  <si>
    <t>хозяйственные нужды</t>
  </si>
  <si>
    <t>нормативные потери по сетям ИП Рябининой</t>
  </si>
  <si>
    <t>Тариф (без НДС)</t>
  </si>
  <si>
    <t xml:space="preserve">в т.ч.тариф на услуги по производству тепловой энергии на нормативные технические потери в тепловых сетях АО "Риддер ТЭЦ"  </t>
  </si>
  <si>
    <t>в т.ч.тариф на услуги по производству тепловой энергии для отпуска в сеть для  группы потребителей «население»</t>
  </si>
  <si>
    <t>в т.ч.тариф на услуги по производству тепловой энергии для отпуска с коллекторов</t>
  </si>
  <si>
    <t>в т.ч. тариф на услуги по производству тепловой энергии на хозяйственные нужды и для отпуска в сеть для прочих групп потребителей</t>
  </si>
  <si>
    <t xml:space="preserve">в т.ч.тариф на услуги по производству тепловой энергии на нормативные технические потери в тепловых сетях ИП "Рябинина Е.Ф."  </t>
  </si>
  <si>
    <t>Справочно:</t>
  </si>
  <si>
    <t>Численность персонала, всего</t>
  </si>
  <si>
    <t>Среднемесячная заработная плата персонала, всего</t>
  </si>
  <si>
    <t>амортизация</t>
  </si>
  <si>
    <t>Материальные затраты всего, в т.ч.</t>
  </si>
  <si>
    <t>сырье и материалы</t>
  </si>
  <si>
    <t>Затраты на нормативные потери</t>
  </si>
  <si>
    <t>Затраты на оплату труда всего, в т.ч.</t>
  </si>
  <si>
    <t>заработная плата</t>
  </si>
  <si>
    <t>социальный налог</t>
  </si>
  <si>
    <t>Ремонтные работы, всего</t>
  </si>
  <si>
    <t>Прочие затраты, всего</t>
  </si>
  <si>
    <t>прочие производственные расходы</t>
  </si>
  <si>
    <t>Налоги, их них</t>
  </si>
  <si>
    <t>Другие административные расходы, в т.ч.</t>
  </si>
  <si>
    <t>Полезный отпуск</t>
  </si>
  <si>
    <t>Единица измерения</t>
  </si>
  <si>
    <t>тыс. тенге</t>
  </si>
  <si>
    <t>заработная плата АУП</t>
  </si>
  <si>
    <t>тенге/чел</t>
  </si>
  <si>
    <t>чел.</t>
  </si>
  <si>
    <t>налоговые платежи и сборы</t>
  </si>
  <si>
    <t>управленческие расходы</t>
  </si>
  <si>
    <t>прочие расходы</t>
  </si>
  <si>
    <t>Расходы по реализации, в т.ч.</t>
  </si>
  <si>
    <t>тыс.тенге</t>
  </si>
  <si>
    <t>Общие расходы, всего</t>
  </si>
  <si>
    <t>затраты на оплату труда, всего, в т.ч.</t>
  </si>
  <si>
    <t>другие расходы, в т.ч.</t>
  </si>
  <si>
    <t>покупная электроэнергия</t>
  </si>
  <si>
    <t>услуги по сбору платежей</t>
  </si>
  <si>
    <t>услуги по  обслуживанию орг.техники</t>
  </si>
  <si>
    <t>канцтовары</t>
  </si>
  <si>
    <t>услуги СМИ</t>
  </si>
  <si>
    <t>прочие</t>
  </si>
  <si>
    <t xml:space="preserve">   аренда кассового центра</t>
  </si>
  <si>
    <t xml:space="preserve">   услуги охраны</t>
  </si>
  <si>
    <t xml:space="preserve">   проездные билеты</t>
  </si>
  <si>
    <t xml:space="preserve">   другие расходы</t>
  </si>
  <si>
    <t>тыс. Гкал</t>
  </si>
  <si>
    <t>тенге/Гкал</t>
  </si>
  <si>
    <t>тыс.Гкал</t>
  </si>
  <si>
    <t>%</t>
  </si>
  <si>
    <t>тыс.  тонн</t>
  </si>
  <si>
    <t>тенге/тонн</t>
  </si>
  <si>
    <t>тыс. тонн</t>
  </si>
  <si>
    <t>кВтч</t>
  </si>
  <si>
    <t>тенге/кВтч</t>
  </si>
  <si>
    <t>человек</t>
  </si>
  <si>
    <r>
      <t>тыс. м</t>
    </r>
    <r>
      <rPr>
        <i/>
        <vertAlign val="superscript"/>
        <sz val="12"/>
        <rFont val="Times New Roman"/>
        <family val="1"/>
        <charset val="204"/>
      </rPr>
      <t>3</t>
    </r>
  </si>
  <si>
    <r>
      <t>тенге/м</t>
    </r>
    <r>
      <rPr>
        <i/>
        <vertAlign val="superscript"/>
        <sz val="12"/>
        <rFont val="Times New Roman"/>
        <family val="1"/>
        <charset val="204"/>
      </rPr>
      <t>3</t>
    </r>
  </si>
  <si>
    <t>Приложение 1                                                                                                                   к Правилам утверждения предельных уровней тарифов (цен, ставок сборов) и тарифных смет на регулируемые услуги (товары, работы) субъектов естественных монополий</t>
  </si>
  <si>
    <t>Форма, предназначенная для сбора административных данных</t>
  </si>
  <si>
    <t>Производство тепловой энергии</t>
  </si>
  <si>
    <t>Индекс: ИТС-1</t>
  </si>
  <si>
    <t>Периодичность: 1 раз в полугодие</t>
  </si>
  <si>
    <t>Отчет об  исполнения тарифной сметы на регулируемые услуги</t>
  </si>
  <si>
    <t>Наименование показателей*</t>
  </si>
  <si>
    <t>Фактически сложившиеся показатели тарифной сметы</t>
  </si>
  <si>
    <t>Причины
отклонения</t>
  </si>
  <si>
    <t>Отклонение 
в %</t>
  </si>
  <si>
    <t>Горюче-смазочные материалы</t>
  </si>
  <si>
    <t>Доставка топлива</t>
  </si>
  <si>
    <t>Разгрузка топлива</t>
  </si>
  <si>
    <t>Электрическая энергия</t>
  </si>
  <si>
    <t>Вода покупная</t>
  </si>
  <si>
    <t xml:space="preserve">Плата за использование природными ресурсами (воду и др.) </t>
  </si>
  <si>
    <t>Оплата услуг сторонних организаций</t>
  </si>
  <si>
    <t>Прочие производственные затраты</t>
  </si>
  <si>
    <t>База задействованных активов  (РБА)</t>
  </si>
  <si>
    <t>Адрес:  РК, ВКО, г.Р иддер, ул.Бухмейера, 9</t>
  </si>
  <si>
    <t>Телефон: 8(72336) 20233</t>
  </si>
  <si>
    <t>М.П.</t>
  </si>
  <si>
    <r>
      <t xml:space="preserve">Наименование организации: </t>
    </r>
    <r>
      <rPr>
        <b/>
        <sz val="10"/>
        <rFont val="Times New Roman"/>
        <family val="1"/>
        <charset val="204"/>
      </rPr>
      <t>АО "Риддер ТЭЦ"</t>
    </r>
  </si>
  <si>
    <t>Неполный отчетный период</t>
  </si>
  <si>
    <t>Передача и распределение тепловой энергии</t>
  </si>
  <si>
    <t>Снабжение тепловой энергией</t>
  </si>
  <si>
    <t>Адрес:  РК, ВКО, г.Риддер, ул.Бухмейера, 9</t>
  </si>
  <si>
    <t>Адрес электронной почты: priemnaya@tets.kz</t>
  </si>
  <si>
    <t>Фамилия и телефон исполнителя:  Гасимова О.В., 8(72336) 20228</t>
  </si>
  <si>
    <t>Отчетный период:  январь-май 2019 года</t>
  </si>
  <si>
    <t>Средневзвешанный тариф на 2019 год</t>
  </si>
  <si>
    <t>Обязательные ППВ</t>
  </si>
  <si>
    <t>Дата "___" ____________ 2019 года</t>
  </si>
  <si>
    <t>И.О Президента АО "Риддер ТЭЦ"</t>
  </si>
  <si>
    <t>Р.Коныров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</si>
</sst>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00"/>
    <numFmt numFmtId="167" formatCode="0.0%"/>
  </numFmts>
  <fonts count="13" x14ac:knownFonts="1"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Consolas"/>
      <family val="3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Alignment="1">
      <alignment horizontal="left" vertical="center"/>
    </xf>
    <xf numFmtId="3" fontId="0" fillId="0" borderId="0" xfId="0" applyNumberFormat="1" applyFill="1"/>
    <xf numFmtId="3" fontId="0" fillId="0" borderId="0" xfId="0" applyNumberFormat="1" applyFont="1"/>
    <xf numFmtId="3" fontId="0" fillId="0" borderId="0" xfId="0" applyNumberFormat="1"/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3" fontId="1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0" fontId="1" fillId="0" borderId="3" xfId="0" applyNumberFormat="1" applyFont="1" applyBorder="1"/>
    <xf numFmtId="10" fontId="2" fillId="0" borderId="3" xfId="0" applyNumberFormat="1" applyFont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167" fontId="0" fillId="0" borderId="0" xfId="0" applyNumberFormat="1" applyFill="1" applyBorder="1"/>
    <xf numFmtId="49" fontId="0" fillId="0" borderId="0" xfId="0" applyNumberFormat="1"/>
    <xf numFmtId="4" fontId="2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abSelected="1" topLeftCell="A97" zoomScaleNormal="100" workbookViewId="0">
      <selection activeCell="D212" sqref="D212"/>
    </sheetView>
  </sheetViews>
  <sheetFormatPr defaultRowHeight="15.75" x14ac:dyDescent="0.25"/>
  <cols>
    <col min="1" max="1" width="60.33203125" style="36" customWidth="1"/>
    <col min="2" max="2" width="17" style="7" customWidth="1"/>
    <col min="3" max="3" width="19.83203125" style="56" customWidth="1"/>
    <col min="4" max="4" width="18.5" style="56" customWidth="1"/>
    <col min="5" max="5" width="17.83203125" style="1" customWidth="1"/>
    <col min="6" max="6" width="20.6640625" style="1" customWidth="1"/>
    <col min="7" max="16384" width="9.33203125" style="1"/>
  </cols>
  <sheetData>
    <row r="1" spans="1:7" ht="102.75" customHeight="1" x14ac:dyDescent="0.25">
      <c r="A1" s="48"/>
      <c r="B1"/>
      <c r="E1" s="92" t="s">
        <v>112</v>
      </c>
      <c r="F1" s="92"/>
    </row>
    <row r="2" spans="1:7" ht="37.5" hidden="1" customHeight="1" x14ac:dyDescent="0.25">
      <c r="A2" s="48"/>
      <c r="B2"/>
      <c r="C2" s="66"/>
      <c r="D2" s="66"/>
      <c r="E2" s="65"/>
      <c r="F2" s="65"/>
    </row>
    <row r="3" spans="1:7" x14ac:dyDescent="0.25">
      <c r="A3" s="102" t="s">
        <v>113</v>
      </c>
      <c r="B3" s="102"/>
      <c r="C3" s="102"/>
      <c r="D3" s="102"/>
      <c r="E3" s="102"/>
      <c r="F3" s="102"/>
      <c r="G3" s="76"/>
    </row>
    <row r="4" spans="1:7" x14ac:dyDescent="0.25">
      <c r="A4" s="102"/>
      <c r="B4" s="102"/>
      <c r="C4" s="102"/>
      <c r="D4" s="102"/>
      <c r="E4" s="102"/>
      <c r="F4" s="102"/>
      <c r="G4" s="67"/>
    </row>
    <row r="5" spans="1:7" x14ac:dyDescent="0.25">
      <c r="A5" s="103" t="s">
        <v>117</v>
      </c>
      <c r="B5" s="103"/>
      <c r="C5" s="103"/>
      <c r="D5" s="103"/>
      <c r="E5" s="103"/>
      <c r="F5" s="103"/>
      <c r="G5" s="77"/>
    </row>
    <row r="6" spans="1:7" x14ac:dyDescent="0.25">
      <c r="A6" s="103" t="s">
        <v>114</v>
      </c>
      <c r="B6" s="103"/>
      <c r="C6" s="103"/>
      <c r="D6" s="103"/>
      <c r="E6" s="103"/>
      <c r="F6" s="103"/>
      <c r="G6" s="77"/>
    </row>
    <row r="7" spans="1:7" x14ac:dyDescent="0.25">
      <c r="A7" s="77"/>
      <c r="B7" s="49"/>
      <c r="C7" s="49"/>
      <c r="D7" s="49"/>
      <c r="E7" s="49"/>
      <c r="F7" s="49"/>
      <c r="G7" s="49"/>
    </row>
    <row r="8" spans="1:7" x14ac:dyDescent="0.25">
      <c r="A8" s="103" t="s">
        <v>141</v>
      </c>
      <c r="B8" s="103"/>
      <c r="C8" s="103"/>
      <c r="D8" s="103"/>
      <c r="E8" s="103"/>
      <c r="F8" s="103"/>
      <c r="G8" s="77"/>
    </row>
    <row r="9" spans="1:7" ht="2.25" customHeight="1" x14ac:dyDescent="0.25">
      <c r="A9" s="78"/>
      <c r="B9" s="48"/>
      <c r="C9" s="48"/>
      <c r="D9" s="50"/>
      <c r="E9" s="51"/>
      <c r="F9" s="52"/>
      <c r="G9" s="53"/>
    </row>
    <row r="10" spans="1:7" x14ac:dyDescent="0.25">
      <c r="A10" s="54" t="s">
        <v>115</v>
      </c>
      <c r="B10" s="48"/>
      <c r="C10" s="48"/>
      <c r="D10" s="50"/>
      <c r="E10" s="51"/>
      <c r="F10" s="52"/>
      <c r="G10" s="53"/>
    </row>
    <row r="11" spans="1:7" x14ac:dyDescent="0.25">
      <c r="A11" s="54" t="s">
        <v>116</v>
      </c>
      <c r="B11" s="48"/>
      <c r="C11" s="48"/>
      <c r="D11" s="50"/>
      <c r="E11" s="51"/>
      <c r="F11" s="52"/>
      <c r="G11" s="55"/>
    </row>
    <row r="12" spans="1:7" ht="9.75" customHeight="1" x14ac:dyDescent="0.25">
      <c r="A12" s="34"/>
    </row>
    <row r="13" spans="1:7" ht="78.75" x14ac:dyDescent="0.25">
      <c r="A13" s="72" t="s">
        <v>118</v>
      </c>
      <c r="B13" s="72" t="s">
        <v>77</v>
      </c>
      <c r="C13" s="73" t="s">
        <v>142</v>
      </c>
      <c r="D13" s="68" t="s">
        <v>119</v>
      </c>
      <c r="E13" s="75" t="s">
        <v>121</v>
      </c>
      <c r="F13" s="75" t="s">
        <v>120</v>
      </c>
    </row>
    <row r="14" spans="1:7" x14ac:dyDescent="0.25">
      <c r="A14" s="72">
        <v>1</v>
      </c>
      <c r="B14" s="72">
        <v>2</v>
      </c>
      <c r="C14" s="33">
        <v>3</v>
      </c>
      <c r="D14" s="33">
        <v>4</v>
      </c>
      <c r="E14" s="74">
        <v>5</v>
      </c>
      <c r="F14" s="74">
        <v>6</v>
      </c>
    </row>
    <row r="15" spans="1:7" ht="31.5" x14ac:dyDescent="0.25">
      <c r="A15" s="69" t="s">
        <v>0</v>
      </c>
      <c r="B15" s="70" t="s">
        <v>78</v>
      </c>
      <c r="C15" s="71">
        <f>C16+C35+C41+C42+C44</f>
        <v>2316128</v>
      </c>
      <c r="D15" s="79">
        <f>D16+D35+D41+D42+D44</f>
        <v>1054699</v>
      </c>
      <c r="E15" s="81">
        <f>D15/C15-1</f>
        <v>-0.54462836250846247</v>
      </c>
      <c r="F15" s="96" t="s">
        <v>135</v>
      </c>
    </row>
    <row r="16" spans="1:7" x14ac:dyDescent="0.25">
      <c r="A16" s="37" t="s">
        <v>1</v>
      </c>
      <c r="B16" s="9" t="s">
        <v>78</v>
      </c>
      <c r="C16" s="57">
        <f>C17+C18+C19+C29+C32</f>
        <v>1456492</v>
      </c>
      <c r="D16" s="22">
        <f>D17+D18+D19+D29+D32</f>
        <v>867679</v>
      </c>
      <c r="E16" s="80">
        <f t="shared" ref="E16:E80" si="0">D16/C16-1</f>
        <v>-0.4042679259480999</v>
      </c>
      <c r="F16" s="97"/>
    </row>
    <row r="17" spans="1:6" x14ac:dyDescent="0.25">
      <c r="A17" s="37" t="s">
        <v>2</v>
      </c>
      <c r="B17" s="9" t="s">
        <v>78</v>
      </c>
      <c r="C17" s="10">
        <v>30877</v>
      </c>
      <c r="D17" s="10">
        <v>6622</v>
      </c>
      <c r="E17" s="80">
        <f t="shared" si="0"/>
        <v>-0.78553615960099754</v>
      </c>
      <c r="F17" s="97"/>
    </row>
    <row r="18" spans="1:6" x14ac:dyDescent="0.25">
      <c r="A18" s="37" t="s">
        <v>122</v>
      </c>
      <c r="B18" s="9" t="s">
        <v>78</v>
      </c>
      <c r="C18" s="10">
        <v>9835</v>
      </c>
      <c r="D18" s="10">
        <v>2805</v>
      </c>
      <c r="E18" s="80">
        <f t="shared" si="0"/>
        <v>-0.71479410269445864</v>
      </c>
      <c r="F18" s="97"/>
    </row>
    <row r="19" spans="1:6" x14ac:dyDescent="0.25">
      <c r="A19" s="38" t="s">
        <v>4</v>
      </c>
      <c r="B19" s="9" t="s">
        <v>78</v>
      </c>
      <c r="C19" s="8">
        <f>C20+C23+C26+C27</f>
        <v>1409544</v>
      </c>
      <c r="D19" s="19">
        <f>D20+D23+D26+D27</f>
        <v>857324</v>
      </c>
      <c r="E19" s="81">
        <f t="shared" si="0"/>
        <v>-0.39177209083221243</v>
      </c>
      <c r="F19" s="97"/>
    </row>
    <row r="20" spans="1:6" x14ac:dyDescent="0.25">
      <c r="A20" s="38" t="s">
        <v>5</v>
      </c>
      <c r="B20" s="9" t="s">
        <v>86</v>
      </c>
      <c r="C20" s="10">
        <v>1299939</v>
      </c>
      <c r="D20" s="10">
        <v>765057</v>
      </c>
      <c r="E20" s="80">
        <f t="shared" si="0"/>
        <v>-0.41146699960536615</v>
      </c>
      <c r="F20" s="97"/>
    </row>
    <row r="21" spans="1:6" x14ac:dyDescent="0.25">
      <c r="A21" s="35" t="s">
        <v>6</v>
      </c>
      <c r="B21" s="4" t="s">
        <v>104</v>
      </c>
      <c r="C21" s="12">
        <v>225</v>
      </c>
      <c r="D21" s="12">
        <v>130.80000000000001</v>
      </c>
      <c r="E21" s="80">
        <f t="shared" si="0"/>
        <v>-0.41866666666666663</v>
      </c>
      <c r="F21" s="97"/>
    </row>
    <row r="22" spans="1:6" x14ac:dyDescent="0.25">
      <c r="A22" s="35" t="s">
        <v>7</v>
      </c>
      <c r="B22" s="4" t="s">
        <v>105</v>
      </c>
      <c r="C22" s="14">
        <v>5783.43</v>
      </c>
      <c r="D22" s="14">
        <f>D20/D21</f>
        <v>5849.0596330275221</v>
      </c>
      <c r="E22" s="80">
        <f t="shared" si="0"/>
        <v>1.1347873671423647E-2</v>
      </c>
      <c r="F22" s="97"/>
    </row>
    <row r="23" spans="1:6" x14ac:dyDescent="0.25">
      <c r="A23" s="37" t="s">
        <v>8</v>
      </c>
      <c r="B23" s="9" t="s">
        <v>86</v>
      </c>
      <c r="C23" s="10">
        <v>54009</v>
      </c>
      <c r="D23" s="10">
        <v>32991</v>
      </c>
      <c r="E23" s="80">
        <f t="shared" si="0"/>
        <v>-0.38915736266177858</v>
      </c>
      <c r="F23" s="97"/>
    </row>
    <row r="24" spans="1:6" x14ac:dyDescent="0.25">
      <c r="A24" s="35" t="s">
        <v>6</v>
      </c>
      <c r="B24" s="4" t="s">
        <v>106</v>
      </c>
      <c r="C24" s="12">
        <v>1</v>
      </c>
      <c r="D24" s="12">
        <v>0</v>
      </c>
      <c r="E24" s="80">
        <f t="shared" si="0"/>
        <v>-1</v>
      </c>
      <c r="F24" s="97"/>
    </row>
    <row r="25" spans="1:6" x14ac:dyDescent="0.25">
      <c r="A25" s="35" t="s">
        <v>7</v>
      </c>
      <c r="B25" s="4" t="s">
        <v>105</v>
      </c>
      <c r="C25" s="14">
        <v>45013.84</v>
      </c>
      <c r="D25" s="14">
        <v>0</v>
      </c>
      <c r="E25" s="81">
        <f t="shared" si="0"/>
        <v>-1</v>
      </c>
      <c r="F25" s="97"/>
    </row>
    <row r="26" spans="1:6" x14ac:dyDescent="0.25">
      <c r="A26" s="37" t="s">
        <v>123</v>
      </c>
      <c r="B26" s="9" t="s">
        <v>86</v>
      </c>
      <c r="C26" s="10">
        <v>44227</v>
      </c>
      <c r="D26" s="10">
        <v>52960</v>
      </c>
      <c r="E26" s="80">
        <f t="shared" si="0"/>
        <v>0.19745856603432288</v>
      </c>
      <c r="F26" s="97"/>
    </row>
    <row r="27" spans="1:6" x14ac:dyDescent="0.25">
      <c r="A27" s="37" t="s">
        <v>124</v>
      </c>
      <c r="B27" s="9" t="s">
        <v>78</v>
      </c>
      <c r="C27" s="10">
        <v>11369</v>
      </c>
      <c r="D27" s="10">
        <v>6316</v>
      </c>
      <c r="E27" s="80">
        <f t="shared" si="0"/>
        <v>-0.44445421760928838</v>
      </c>
      <c r="F27" s="97"/>
    </row>
    <row r="28" spans="1:6" ht="15.75" hidden="1" customHeight="1" x14ac:dyDescent="0.25">
      <c r="A28" s="37" t="s">
        <v>9</v>
      </c>
      <c r="B28" s="9" t="s">
        <v>78</v>
      </c>
      <c r="C28" s="10">
        <v>0</v>
      </c>
      <c r="D28" s="10"/>
      <c r="E28" s="80" t="e">
        <f t="shared" si="0"/>
        <v>#DIV/0!</v>
      </c>
      <c r="F28" s="97"/>
    </row>
    <row r="29" spans="1:6" x14ac:dyDescent="0.25">
      <c r="A29" s="37" t="s">
        <v>125</v>
      </c>
      <c r="B29" s="9" t="s">
        <v>78</v>
      </c>
      <c r="C29" s="10">
        <v>4040</v>
      </c>
      <c r="D29" s="10">
        <v>0</v>
      </c>
      <c r="E29" s="80">
        <f t="shared" si="0"/>
        <v>-1</v>
      </c>
      <c r="F29" s="97"/>
    </row>
    <row r="30" spans="1:6" x14ac:dyDescent="0.25">
      <c r="A30" s="35" t="s">
        <v>10</v>
      </c>
      <c r="B30" s="4" t="s">
        <v>107</v>
      </c>
      <c r="C30" s="10">
        <v>332974</v>
      </c>
      <c r="D30" s="10">
        <v>0</v>
      </c>
      <c r="E30" s="80">
        <f t="shared" si="0"/>
        <v>-1</v>
      </c>
      <c r="F30" s="97"/>
    </row>
    <row r="31" spans="1:6" x14ac:dyDescent="0.25">
      <c r="A31" s="35" t="s">
        <v>11</v>
      </c>
      <c r="B31" s="4" t="s">
        <v>108</v>
      </c>
      <c r="C31" s="14">
        <v>12.132</v>
      </c>
      <c r="D31" s="10">
        <v>11.6</v>
      </c>
      <c r="E31" s="80">
        <f t="shared" si="0"/>
        <v>-4.3850972634355445E-2</v>
      </c>
      <c r="F31" s="97"/>
    </row>
    <row r="32" spans="1:6" x14ac:dyDescent="0.25">
      <c r="A32" s="37" t="s">
        <v>126</v>
      </c>
      <c r="B32" s="9" t="s">
        <v>78</v>
      </c>
      <c r="C32" s="10">
        <v>2196</v>
      </c>
      <c r="D32" s="10">
        <v>928</v>
      </c>
      <c r="E32" s="80">
        <f t="shared" si="0"/>
        <v>-0.57741347905282336</v>
      </c>
      <c r="F32" s="97"/>
    </row>
    <row r="33" spans="1:6" ht="18.75" x14ac:dyDescent="0.25">
      <c r="A33" s="39" t="s">
        <v>13</v>
      </c>
      <c r="B33" s="15" t="s">
        <v>110</v>
      </c>
      <c r="C33" s="10">
        <v>3226</v>
      </c>
      <c r="D33" s="10">
        <v>1132</v>
      </c>
      <c r="E33" s="80">
        <f t="shared" si="0"/>
        <v>-0.64910105393676387</v>
      </c>
      <c r="F33" s="97"/>
    </row>
    <row r="34" spans="1:6" ht="18.75" x14ac:dyDescent="0.25">
      <c r="A34" s="39" t="s">
        <v>14</v>
      </c>
      <c r="B34" s="16" t="s">
        <v>111</v>
      </c>
      <c r="C34" s="14">
        <v>0.68</v>
      </c>
      <c r="D34" s="86">
        <v>0.81</v>
      </c>
      <c r="E34" s="81">
        <f t="shared" si="0"/>
        <v>0.19117647058823528</v>
      </c>
      <c r="F34" s="97"/>
    </row>
    <row r="35" spans="1:6" x14ac:dyDescent="0.25">
      <c r="A35" s="37" t="s">
        <v>15</v>
      </c>
      <c r="B35" s="9" t="s">
        <v>78</v>
      </c>
      <c r="C35" s="19">
        <v>327136</v>
      </c>
      <c r="D35" s="19">
        <f>D36+D39</f>
        <v>104708</v>
      </c>
      <c r="E35" s="81">
        <f t="shared" si="0"/>
        <v>-0.67992516873716125</v>
      </c>
      <c r="F35" s="97"/>
    </row>
    <row r="36" spans="1:6" x14ac:dyDescent="0.25">
      <c r="A36" s="37" t="s">
        <v>16</v>
      </c>
      <c r="B36" s="9" t="s">
        <v>78</v>
      </c>
      <c r="C36" s="10">
        <v>297600</v>
      </c>
      <c r="D36" s="10">
        <v>94310</v>
      </c>
      <c r="E36" s="80">
        <f t="shared" si="0"/>
        <v>-0.6830981182795699</v>
      </c>
      <c r="F36" s="97"/>
    </row>
    <row r="37" spans="1:6" x14ac:dyDescent="0.25">
      <c r="A37" s="35" t="s">
        <v>17</v>
      </c>
      <c r="B37" s="4" t="s">
        <v>80</v>
      </c>
      <c r="C37" s="58">
        <v>130306.7</v>
      </c>
      <c r="D37" s="58">
        <f>D36*1000/5/D38</f>
        <v>100223.16684378321</v>
      </c>
      <c r="E37" s="80">
        <f t="shared" si="0"/>
        <v>-0.23086712468519877</v>
      </c>
      <c r="F37" s="97"/>
    </row>
    <row r="38" spans="1:6" x14ac:dyDescent="0.25">
      <c r="A38" s="35" t="s">
        <v>18</v>
      </c>
      <c r="B38" s="4" t="s">
        <v>81</v>
      </c>
      <c r="C38" s="17">
        <v>190.31999999999996</v>
      </c>
      <c r="D38" s="17">
        <v>188.2</v>
      </c>
      <c r="E38" s="80">
        <f t="shared" si="0"/>
        <v>-1.1139134089953595E-2</v>
      </c>
      <c r="F38" s="97"/>
    </row>
    <row r="39" spans="1:6" x14ac:dyDescent="0.25">
      <c r="A39" s="37" t="s">
        <v>19</v>
      </c>
      <c r="B39" s="9" t="s">
        <v>78</v>
      </c>
      <c r="C39" s="10">
        <v>29536</v>
      </c>
      <c r="D39" s="10">
        <v>10398</v>
      </c>
      <c r="E39" s="80">
        <f t="shared" si="0"/>
        <v>-0.64795503791982667</v>
      </c>
      <c r="F39" s="97"/>
    </row>
    <row r="40" spans="1:6" x14ac:dyDescent="0.25">
      <c r="A40" s="37" t="s">
        <v>143</v>
      </c>
      <c r="B40" s="9" t="s">
        <v>86</v>
      </c>
      <c r="C40" s="10"/>
      <c r="D40" s="10">
        <v>1407</v>
      </c>
      <c r="E40" s="80"/>
      <c r="F40" s="97"/>
    </row>
    <row r="41" spans="1:6" x14ac:dyDescent="0.25">
      <c r="A41" s="37" t="s">
        <v>20</v>
      </c>
      <c r="B41" s="9" t="s">
        <v>78</v>
      </c>
      <c r="C41" s="10">
        <v>175315</v>
      </c>
      <c r="D41" s="10">
        <v>51685</v>
      </c>
      <c r="E41" s="80">
        <f t="shared" si="0"/>
        <v>-0.70518780480848764</v>
      </c>
      <c r="F41" s="97"/>
    </row>
    <row r="42" spans="1:6" x14ac:dyDescent="0.25">
      <c r="A42" s="37" t="s">
        <v>21</v>
      </c>
      <c r="B42" s="9" t="s">
        <v>78</v>
      </c>
      <c r="C42" s="10">
        <v>254519</v>
      </c>
      <c r="D42" s="10">
        <v>1790</v>
      </c>
      <c r="E42" s="80">
        <f t="shared" si="0"/>
        <v>-0.99296712622633276</v>
      </c>
      <c r="F42" s="97"/>
    </row>
    <row r="43" spans="1:6" x14ac:dyDescent="0.25">
      <c r="A43" s="37" t="s">
        <v>22</v>
      </c>
      <c r="B43" s="9" t="s">
        <v>86</v>
      </c>
      <c r="C43" s="10">
        <v>254519</v>
      </c>
      <c r="D43" s="10">
        <v>1790</v>
      </c>
      <c r="E43" s="80">
        <f t="shared" si="0"/>
        <v>-0.99296712622633276</v>
      </c>
      <c r="F43" s="97"/>
    </row>
    <row r="44" spans="1:6" x14ac:dyDescent="0.25">
      <c r="A44" s="37" t="s">
        <v>23</v>
      </c>
      <c r="B44" s="9" t="s">
        <v>78</v>
      </c>
      <c r="C44" s="19">
        <v>102666</v>
      </c>
      <c r="D44" s="19">
        <v>28837</v>
      </c>
      <c r="E44" s="81">
        <f t="shared" si="0"/>
        <v>-0.71911830596302573</v>
      </c>
      <c r="F44" s="97"/>
    </row>
    <row r="45" spans="1:6" ht="31.5" x14ac:dyDescent="0.25">
      <c r="A45" s="40" t="s">
        <v>127</v>
      </c>
      <c r="B45" s="9" t="s">
        <v>86</v>
      </c>
      <c r="C45" s="10">
        <v>39143</v>
      </c>
      <c r="D45" s="10">
        <v>11853</v>
      </c>
      <c r="E45" s="80">
        <f t="shared" si="0"/>
        <v>-0.69718723654293235</v>
      </c>
      <c r="F45" s="97"/>
    </row>
    <row r="46" spans="1:6" x14ac:dyDescent="0.25">
      <c r="A46" s="38" t="s">
        <v>128</v>
      </c>
      <c r="B46" s="9" t="s">
        <v>78</v>
      </c>
      <c r="C46" s="10">
        <v>50459</v>
      </c>
      <c r="D46" s="10">
        <v>14179</v>
      </c>
      <c r="E46" s="80">
        <f t="shared" si="0"/>
        <v>-0.71899958382052753</v>
      </c>
      <c r="F46" s="97"/>
    </row>
    <row r="47" spans="1:6" x14ac:dyDescent="0.25">
      <c r="A47" s="41" t="s">
        <v>129</v>
      </c>
      <c r="B47" s="9" t="s">
        <v>86</v>
      </c>
      <c r="C47" s="10">
        <v>13065</v>
      </c>
      <c r="D47" s="10">
        <v>2805</v>
      </c>
      <c r="E47" s="80">
        <f t="shared" si="0"/>
        <v>-0.78530424799081522</v>
      </c>
      <c r="F47" s="97"/>
    </row>
    <row r="48" spans="1:6" x14ac:dyDescent="0.25">
      <c r="A48" s="42" t="s">
        <v>25</v>
      </c>
      <c r="B48" s="18" t="s">
        <v>78</v>
      </c>
      <c r="C48" s="19">
        <v>108428</v>
      </c>
      <c r="D48" s="19">
        <f>D49+D61</f>
        <v>57058</v>
      </c>
      <c r="E48" s="81">
        <f t="shared" si="0"/>
        <v>-0.4737706127568525</v>
      </c>
      <c r="F48" s="97"/>
    </row>
    <row r="49" spans="1:6" x14ac:dyDescent="0.25">
      <c r="A49" s="37" t="s">
        <v>26</v>
      </c>
      <c r="B49" s="9" t="s">
        <v>78</v>
      </c>
      <c r="C49" s="22">
        <v>108428</v>
      </c>
      <c r="D49" s="22">
        <f>D50+D55+D61</f>
        <v>38514</v>
      </c>
      <c r="E49" s="80">
        <f t="shared" si="0"/>
        <v>-0.64479654701737554</v>
      </c>
      <c r="F49" s="97"/>
    </row>
    <row r="50" spans="1:6" x14ac:dyDescent="0.25">
      <c r="A50" s="37" t="s">
        <v>15</v>
      </c>
      <c r="B50" s="9" t="s">
        <v>86</v>
      </c>
      <c r="C50" s="22">
        <v>39982</v>
      </c>
      <c r="D50" s="22">
        <f>D51+D54</f>
        <v>10527</v>
      </c>
      <c r="E50" s="80">
        <f t="shared" si="0"/>
        <v>-0.73670651793306985</v>
      </c>
      <c r="F50" s="97"/>
    </row>
    <row r="51" spans="1:6" x14ac:dyDescent="0.25">
      <c r="A51" s="37" t="s">
        <v>27</v>
      </c>
      <c r="B51" s="9" t="s">
        <v>78</v>
      </c>
      <c r="C51" s="10">
        <v>36421</v>
      </c>
      <c r="D51" s="26">
        <v>9608</v>
      </c>
      <c r="E51" s="80">
        <f t="shared" si="0"/>
        <v>-0.7361961505724719</v>
      </c>
      <c r="F51" s="97"/>
    </row>
    <row r="52" spans="1:6" x14ac:dyDescent="0.25">
      <c r="A52" s="35" t="s">
        <v>17</v>
      </c>
      <c r="B52" s="4" t="s">
        <v>80</v>
      </c>
      <c r="C52" s="58">
        <v>197599</v>
      </c>
      <c r="D52" s="58">
        <v>194405.50458715594</v>
      </c>
      <c r="E52" s="80">
        <f t="shared" si="0"/>
        <v>-1.6161495821558125E-2</v>
      </c>
      <c r="F52" s="97"/>
    </row>
    <row r="53" spans="1:6" x14ac:dyDescent="0.25">
      <c r="A53" s="35" t="s">
        <v>18</v>
      </c>
      <c r="B53" s="4" t="s">
        <v>81</v>
      </c>
      <c r="C53" s="17">
        <v>15</v>
      </c>
      <c r="D53" s="17">
        <v>14.32</v>
      </c>
      <c r="E53" s="80">
        <f t="shared" si="0"/>
        <v>-4.5333333333333337E-2</v>
      </c>
      <c r="F53" s="97"/>
    </row>
    <row r="54" spans="1:6" x14ac:dyDescent="0.25">
      <c r="A54" s="37" t="s">
        <v>19</v>
      </c>
      <c r="B54" s="9" t="s">
        <v>78</v>
      </c>
      <c r="C54" s="10">
        <v>3561</v>
      </c>
      <c r="D54" s="10">
        <v>919</v>
      </c>
      <c r="E54" s="80">
        <f t="shared" si="0"/>
        <v>-0.74192642516147145</v>
      </c>
      <c r="F54" s="97"/>
    </row>
    <row r="55" spans="1:6" x14ac:dyDescent="0.25">
      <c r="A55" s="37" t="s">
        <v>28</v>
      </c>
      <c r="B55" s="9" t="s">
        <v>78</v>
      </c>
      <c r="C55" s="19">
        <v>18708</v>
      </c>
      <c r="D55" s="19">
        <f>D56+D57+D58+D59+D60</f>
        <v>9443</v>
      </c>
      <c r="E55" s="81">
        <f t="shared" si="0"/>
        <v>-0.49524267692965573</v>
      </c>
      <c r="F55" s="97"/>
    </row>
    <row r="56" spans="1:6" x14ac:dyDescent="0.25">
      <c r="A56" s="37" t="s">
        <v>29</v>
      </c>
      <c r="B56" s="9" t="s">
        <v>78</v>
      </c>
      <c r="C56" s="10">
        <v>2586</v>
      </c>
      <c r="D56" s="10">
        <v>1242</v>
      </c>
      <c r="E56" s="80">
        <f t="shared" si="0"/>
        <v>-0.51972157772621808</v>
      </c>
      <c r="F56" s="97"/>
    </row>
    <row r="57" spans="1:6" x14ac:dyDescent="0.25">
      <c r="A57" s="37" t="s">
        <v>30</v>
      </c>
      <c r="B57" s="9" t="s">
        <v>86</v>
      </c>
      <c r="C57" s="10">
        <v>4400</v>
      </c>
      <c r="D57" s="10">
        <v>2109</v>
      </c>
      <c r="E57" s="80">
        <f t="shared" si="0"/>
        <v>-0.52068181818181825</v>
      </c>
      <c r="F57" s="97"/>
    </row>
    <row r="58" spans="1:6" x14ac:dyDescent="0.25">
      <c r="A58" s="37" t="s">
        <v>31</v>
      </c>
      <c r="B58" s="9" t="s">
        <v>86</v>
      </c>
      <c r="C58" s="10">
        <v>11252</v>
      </c>
      <c r="D58" s="10">
        <v>5871</v>
      </c>
      <c r="E58" s="80">
        <f t="shared" si="0"/>
        <v>-0.47822609313899755</v>
      </c>
      <c r="F58" s="97"/>
    </row>
    <row r="59" spans="1:6" x14ac:dyDescent="0.25">
      <c r="A59" s="37" t="s">
        <v>32</v>
      </c>
      <c r="B59" s="9" t="s">
        <v>86</v>
      </c>
      <c r="C59" s="10">
        <v>435</v>
      </c>
      <c r="D59" s="10">
        <v>197</v>
      </c>
      <c r="E59" s="80">
        <f t="shared" si="0"/>
        <v>-0.54712643678160922</v>
      </c>
      <c r="F59" s="97"/>
    </row>
    <row r="60" spans="1:6" x14ac:dyDescent="0.25">
      <c r="A60" s="37" t="s">
        <v>33</v>
      </c>
      <c r="B60" s="9" t="s">
        <v>86</v>
      </c>
      <c r="C60" s="10">
        <v>35</v>
      </c>
      <c r="D60" s="10">
        <v>24</v>
      </c>
      <c r="E60" s="80">
        <f t="shared" si="0"/>
        <v>-0.31428571428571428</v>
      </c>
      <c r="F60" s="97"/>
    </row>
    <row r="61" spans="1:6" x14ac:dyDescent="0.25">
      <c r="A61" s="40" t="s">
        <v>34</v>
      </c>
      <c r="B61" s="9" t="s">
        <v>86</v>
      </c>
      <c r="C61" s="19">
        <v>15445</v>
      </c>
      <c r="D61" s="19">
        <f>D62+D63+D64+D65+D66+D67</f>
        <v>18544</v>
      </c>
      <c r="E61" s="81">
        <f t="shared" si="0"/>
        <v>0.2006474587245064</v>
      </c>
      <c r="F61" s="97"/>
    </row>
    <row r="62" spans="1:6" x14ac:dyDescent="0.25">
      <c r="A62" s="37" t="s">
        <v>35</v>
      </c>
      <c r="B62" s="9" t="s">
        <v>78</v>
      </c>
      <c r="C62" s="10">
        <v>3026</v>
      </c>
      <c r="D62" s="10">
        <v>2861</v>
      </c>
      <c r="E62" s="80">
        <f t="shared" si="0"/>
        <v>-5.4527428949107781E-2</v>
      </c>
      <c r="F62" s="97"/>
    </row>
    <row r="63" spans="1:6" ht="31.5" x14ac:dyDescent="0.25">
      <c r="A63" s="40" t="s">
        <v>36</v>
      </c>
      <c r="B63" s="9" t="s">
        <v>78</v>
      </c>
      <c r="C63" s="10">
        <v>5408</v>
      </c>
      <c r="D63" s="10">
        <v>4187</v>
      </c>
      <c r="E63" s="80">
        <f t="shared" si="0"/>
        <v>-0.22577662721893488</v>
      </c>
      <c r="F63" s="97"/>
    </row>
    <row r="64" spans="1:6" x14ac:dyDescent="0.25">
      <c r="A64" s="37" t="s">
        <v>37</v>
      </c>
      <c r="B64" s="9" t="s">
        <v>78</v>
      </c>
      <c r="C64" s="10">
        <v>1235</v>
      </c>
      <c r="D64" s="10">
        <v>1002</v>
      </c>
      <c r="E64" s="80">
        <f t="shared" si="0"/>
        <v>-0.18866396761133608</v>
      </c>
      <c r="F64" s="97"/>
    </row>
    <row r="65" spans="1:6" x14ac:dyDescent="0.25">
      <c r="A65" s="37" t="s">
        <v>38</v>
      </c>
      <c r="B65" s="9" t="s">
        <v>78</v>
      </c>
      <c r="C65" s="10">
        <v>1013</v>
      </c>
      <c r="D65" s="10">
        <v>365</v>
      </c>
      <c r="E65" s="80">
        <f t="shared" si="0"/>
        <v>-0.63968410661401776</v>
      </c>
      <c r="F65" s="97"/>
    </row>
    <row r="66" spans="1:6" x14ac:dyDescent="0.25">
      <c r="A66" s="37" t="s">
        <v>39</v>
      </c>
      <c r="B66" s="9" t="s">
        <v>78</v>
      </c>
      <c r="C66" s="10">
        <v>1881</v>
      </c>
      <c r="D66" s="10">
        <v>759</v>
      </c>
      <c r="E66" s="80">
        <f t="shared" si="0"/>
        <v>-0.59649122807017552</v>
      </c>
      <c r="F66" s="97"/>
    </row>
    <row r="67" spans="1:6" x14ac:dyDescent="0.25">
      <c r="A67" s="40" t="s">
        <v>40</v>
      </c>
      <c r="B67" s="9" t="s">
        <v>78</v>
      </c>
      <c r="C67" s="10">
        <v>2882</v>
      </c>
      <c r="D67" s="10">
        <v>9370</v>
      </c>
      <c r="E67" s="80">
        <f t="shared" si="0"/>
        <v>2.2512144344205414</v>
      </c>
      <c r="F67" s="97"/>
    </row>
    <row r="68" spans="1:6" x14ac:dyDescent="0.25">
      <c r="A68" s="40" t="s">
        <v>41</v>
      </c>
      <c r="B68" s="9" t="s">
        <v>78</v>
      </c>
      <c r="C68" s="10">
        <v>34292</v>
      </c>
      <c r="D68" s="10">
        <v>0</v>
      </c>
      <c r="E68" s="80">
        <v>0</v>
      </c>
      <c r="F68" s="97"/>
    </row>
    <row r="69" spans="1:6" x14ac:dyDescent="0.25">
      <c r="A69" s="42" t="s">
        <v>42</v>
      </c>
      <c r="B69" s="18" t="s">
        <v>78</v>
      </c>
      <c r="C69" s="19">
        <v>2424555</v>
      </c>
      <c r="D69" s="19">
        <f>D15+D48</f>
        <v>1111757</v>
      </c>
      <c r="E69" s="81">
        <f t="shared" si="0"/>
        <v>-0.54145936058369482</v>
      </c>
      <c r="F69" s="97"/>
    </row>
    <row r="70" spans="1:6" x14ac:dyDescent="0.25">
      <c r="A70" s="42" t="s">
        <v>43</v>
      </c>
      <c r="B70" s="18" t="s">
        <v>78</v>
      </c>
      <c r="C70" s="10">
        <v>143307</v>
      </c>
      <c r="D70" s="10">
        <f>D74-D69</f>
        <v>435876</v>
      </c>
      <c r="E70" s="80">
        <f t="shared" si="0"/>
        <v>2.0415541459942639</v>
      </c>
      <c r="F70" s="97"/>
    </row>
    <row r="71" spans="1:6" x14ac:dyDescent="0.25">
      <c r="A71" s="40" t="s">
        <v>44</v>
      </c>
      <c r="B71" s="20" t="s">
        <v>86</v>
      </c>
      <c r="C71" s="10">
        <v>114645</v>
      </c>
      <c r="D71" s="10">
        <f>D70-D72</f>
        <v>348700.8</v>
      </c>
      <c r="E71" s="80">
        <f t="shared" si="0"/>
        <v>2.0415700641109509</v>
      </c>
      <c r="F71" s="97"/>
    </row>
    <row r="72" spans="1:6" x14ac:dyDescent="0.25">
      <c r="A72" s="40" t="s">
        <v>45</v>
      </c>
      <c r="B72" s="20" t="s">
        <v>86</v>
      </c>
      <c r="C72" s="10">
        <v>44887.804491623268</v>
      </c>
      <c r="D72" s="10">
        <f>D70*0.2</f>
        <v>87175.200000000012</v>
      </c>
      <c r="E72" s="80">
        <f t="shared" si="0"/>
        <v>0.94206869744026345</v>
      </c>
      <c r="F72" s="97"/>
    </row>
    <row r="73" spans="1:6" x14ac:dyDescent="0.25">
      <c r="A73" s="38" t="s">
        <v>130</v>
      </c>
      <c r="B73" s="21" t="s">
        <v>78</v>
      </c>
      <c r="C73" s="10">
        <v>3868408</v>
      </c>
      <c r="D73" s="10">
        <v>0</v>
      </c>
      <c r="E73" s="80">
        <f t="shared" si="0"/>
        <v>-1</v>
      </c>
      <c r="F73" s="97"/>
    </row>
    <row r="74" spans="1:6" x14ac:dyDescent="0.25">
      <c r="A74" s="42" t="s">
        <v>47</v>
      </c>
      <c r="B74" s="18" t="s">
        <v>78</v>
      </c>
      <c r="C74" s="22">
        <v>2567862</v>
      </c>
      <c r="D74" s="10">
        <v>1547633</v>
      </c>
      <c r="E74" s="80">
        <f t="shared" si="0"/>
        <v>-0.3973067867354243</v>
      </c>
      <c r="F74" s="97"/>
    </row>
    <row r="75" spans="1:6" x14ac:dyDescent="0.25">
      <c r="A75" s="42" t="s">
        <v>48</v>
      </c>
      <c r="B75" s="18" t="s">
        <v>100</v>
      </c>
      <c r="C75" s="12">
        <v>787.90599999999995</v>
      </c>
      <c r="D75" s="12">
        <v>436.11</v>
      </c>
      <c r="E75" s="80">
        <f t="shared" si="0"/>
        <v>-0.44649488644584501</v>
      </c>
      <c r="F75" s="97"/>
    </row>
    <row r="76" spans="1:6" x14ac:dyDescent="0.25">
      <c r="A76" s="37" t="s">
        <v>49</v>
      </c>
      <c r="B76" s="9" t="s">
        <v>100</v>
      </c>
      <c r="C76" s="12">
        <v>231.857</v>
      </c>
      <c r="D76" s="12">
        <v>136.07749999999999</v>
      </c>
      <c r="E76" s="80">
        <f t="shared" si="0"/>
        <v>-0.41309729704084852</v>
      </c>
      <c r="F76" s="97"/>
    </row>
    <row r="77" spans="1:6" x14ac:dyDescent="0.25">
      <c r="A77" s="37" t="s">
        <v>50</v>
      </c>
      <c r="B77" s="9" t="s">
        <v>100</v>
      </c>
      <c r="C77" s="12">
        <v>314.02999999999997</v>
      </c>
      <c r="D77" s="12">
        <v>172.85510000000002</v>
      </c>
      <c r="E77" s="80">
        <f t="shared" si="0"/>
        <v>-0.44955864089418196</v>
      </c>
      <c r="F77" s="97"/>
    </row>
    <row r="78" spans="1:6" x14ac:dyDescent="0.25">
      <c r="A78" s="38" t="s">
        <v>51</v>
      </c>
      <c r="B78" s="9" t="s">
        <v>100</v>
      </c>
      <c r="C78" s="12">
        <v>102.727</v>
      </c>
      <c r="D78" s="12">
        <v>55.138529999999946</v>
      </c>
      <c r="E78" s="80">
        <f t="shared" si="0"/>
        <v>-0.46325182279245047</v>
      </c>
      <c r="F78" s="97"/>
    </row>
    <row r="79" spans="1:6" x14ac:dyDescent="0.25">
      <c r="A79" s="37" t="s">
        <v>52</v>
      </c>
      <c r="B79" s="9" t="s">
        <v>100</v>
      </c>
      <c r="C79" s="12">
        <v>131.81800000000001</v>
      </c>
      <c r="D79" s="12">
        <v>70.943970000000007</v>
      </c>
      <c r="E79" s="80">
        <f t="shared" si="0"/>
        <v>-0.4618036231774113</v>
      </c>
      <c r="F79" s="97"/>
    </row>
    <row r="80" spans="1:6" x14ac:dyDescent="0.25">
      <c r="A80" s="37" t="s">
        <v>53</v>
      </c>
      <c r="B80" s="9" t="s">
        <v>100</v>
      </c>
      <c r="C80" s="12">
        <v>3.39</v>
      </c>
      <c r="D80" s="12">
        <v>1.5529000000000002</v>
      </c>
      <c r="E80" s="80">
        <f t="shared" si="0"/>
        <v>-0.5419174041297935</v>
      </c>
      <c r="F80" s="97"/>
    </row>
    <row r="81" spans="1:6" x14ac:dyDescent="0.25">
      <c r="A81" s="37" t="s">
        <v>54</v>
      </c>
      <c r="B81" s="9" t="s">
        <v>100</v>
      </c>
      <c r="C81" s="12">
        <v>4.0839999999999996</v>
      </c>
      <c r="D81" s="12">
        <v>2.617</v>
      </c>
      <c r="E81" s="80">
        <f t="shared" ref="E81:E82" si="1">D81/C81-1</f>
        <v>-0.35920666013712044</v>
      </c>
      <c r="F81" s="97"/>
    </row>
    <row r="82" spans="1:6" x14ac:dyDescent="0.25">
      <c r="A82" s="42" t="s">
        <v>55</v>
      </c>
      <c r="B82" s="18" t="s">
        <v>101</v>
      </c>
      <c r="C82" s="23">
        <v>3259.1</v>
      </c>
      <c r="D82" s="23">
        <f>D74/D75</f>
        <v>3548.7216527940195</v>
      </c>
      <c r="E82" s="81">
        <f t="shared" si="1"/>
        <v>8.8865531218440541E-2</v>
      </c>
      <c r="F82" s="98"/>
    </row>
    <row r="83" spans="1:6" ht="63" hidden="1" x14ac:dyDescent="0.25">
      <c r="A83" s="43" t="s">
        <v>56</v>
      </c>
      <c r="B83" s="25" t="s">
        <v>101</v>
      </c>
      <c r="C83" s="26">
        <f>SUM(D76:D81)</f>
        <v>439.185</v>
      </c>
    </row>
    <row r="84" spans="1:6" ht="47.25" hidden="1" x14ac:dyDescent="0.25">
      <c r="A84" s="44" t="s">
        <v>57</v>
      </c>
      <c r="B84" s="25" t="s">
        <v>101</v>
      </c>
      <c r="C84" s="26">
        <f>D75-C83</f>
        <v>-3.0749999999999886</v>
      </c>
    </row>
    <row r="85" spans="1:6" ht="31.5" hidden="1" x14ac:dyDescent="0.25">
      <c r="A85" s="44" t="s">
        <v>58</v>
      </c>
      <c r="B85" s="25" t="s">
        <v>101</v>
      </c>
      <c r="C85" s="26"/>
    </row>
    <row r="86" spans="1:6" ht="63" hidden="1" x14ac:dyDescent="0.25">
      <c r="A86" s="44" t="s">
        <v>59</v>
      </c>
      <c r="B86" s="25" t="s">
        <v>101</v>
      </c>
      <c r="C86" s="26"/>
    </row>
    <row r="87" spans="1:6" ht="63" hidden="1" x14ac:dyDescent="0.25">
      <c r="A87" s="43" t="s">
        <v>60</v>
      </c>
      <c r="B87" s="25" t="s">
        <v>101</v>
      </c>
      <c r="C87" s="26"/>
    </row>
    <row r="88" spans="1:6" hidden="1" x14ac:dyDescent="0.25">
      <c r="A88" s="45" t="s">
        <v>61</v>
      </c>
      <c r="B88" s="27"/>
      <c r="C88" s="26"/>
    </row>
    <row r="89" spans="1:6" hidden="1" x14ac:dyDescent="0.25">
      <c r="A89" s="45" t="s">
        <v>62</v>
      </c>
      <c r="B89" s="27" t="s">
        <v>109</v>
      </c>
      <c r="C89" s="60">
        <f>D38+D53</f>
        <v>202.51999999999998</v>
      </c>
    </row>
    <row r="90" spans="1:6" ht="31.5" hidden="1" x14ac:dyDescent="0.25">
      <c r="A90" s="45" t="s">
        <v>63</v>
      </c>
      <c r="B90" s="27" t="s">
        <v>80</v>
      </c>
      <c r="C90" s="11">
        <f>(D36+D51)/5/C89*1000</f>
        <v>102624.92593324116</v>
      </c>
    </row>
    <row r="91" spans="1:6" x14ac:dyDescent="0.25">
      <c r="A91" s="46"/>
    </row>
    <row r="92" spans="1:6" x14ac:dyDescent="0.25">
      <c r="A92" s="54" t="s">
        <v>134</v>
      </c>
      <c r="B92" s="48"/>
      <c r="C92" s="48"/>
      <c r="D92" s="48"/>
      <c r="E92" s="50"/>
      <c r="F92" s="51"/>
    </row>
    <row r="93" spans="1:6" x14ac:dyDescent="0.25">
      <c r="A93" s="54" t="s">
        <v>138</v>
      </c>
      <c r="B93" s="48"/>
      <c r="C93" s="48"/>
      <c r="D93" s="48"/>
      <c r="E93" s="50"/>
      <c r="F93" s="51"/>
    </row>
    <row r="94" spans="1:6" x14ac:dyDescent="0.25">
      <c r="A94" s="54" t="s">
        <v>132</v>
      </c>
      <c r="B94" s="48"/>
      <c r="C94" s="48"/>
      <c r="D94" s="48"/>
      <c r="E94" s="50"/>
      <c r="F94" s="51"/>
    </row>
    <row r="95" spans="1:6" x14ac:dyDescent="0.25">
      <c r="A95" s="54" t="s">
        <v>139</v>
      </c>
      <c r="B95" s="48"/>
      <c r="C95" s="48"/>
      <c r="D95" s="48"/>
      <c r="E95" s="50"/>
      <c r="F95" s="51"/>
    </row>
    <row r="96" spans="1:6" x14ac:dyDescent="0.25">
      <c r="A96" s="54" t="s">
        <v>140</v>
      </c>
      <c r="B96" s="48"/>
      <c r="C96" s="48"/>
      <c r="D96" s="48"/>
      <c r="E96" s="50"/>
      <c r="F96" s="51"/>
    </row>
    <row r="97" spans="1:6" x14ac:dyDescent="0.25">
      <c r="A97" s="48"/>
      <c r="B97" s="48"/>
      <c r="C97" s="48"/>
      <c r="D97" s="48"/>
      <c r="E97" s="50"/>
      <c r="F97" s="51"/>
    </row>
    <row r="98" spans="1:6" x14ac:dyDescent="0.25">
      <c r="A98" s="82" t="s">
        <v>145</v>
      </c>
      <c r="B98" s="83"/>
      <c r="C98" s="84"/>
      <c r="D98" s="84"/>
      <c r="E98" s="82"/>
      <c r="F98" s="82" t="s">
        <v>146</v>
      </c>
    </row>
    <row r="99" spans="1:6" x14ac:dyDescent="0.25">
      <c r="A99" s="85"/>
      <c r="B99"/>
      <c r="C99"/>
      <c r="D99"/>
      <c r="E99" s="52"/>
      <c r="F99" s="51"/>
    </row>
    <row r="100" spans="1:6" x14ac:dyDescent="0.25">
      <c r="A100" s="54" t="s">
        <v>144</v>
      </c>
      <c r="B100"/>
      <c r="C100"/>
      <c r="D100"/>
      <c r="E100" s="52"/>
      <c r="F100" s="51"/>
    </row>
    <row r="101" spans="1:6" x14ac:dyDescent="0.25">
      <c r="A101" s="54"/>
      <c r="B101"/>
      <c r="C101"/>
      <c r="D101"/>
      <c r="E101" s="52"/>
      <c r="F101" s="51"/>
    </row>
    <row r="102" spans="1:6" x14ac:dyDescent="0.25">
      <c r="A102" s="54" t="s">
        <v>133</v>
      </c>
      <c r="B102"/>
      <c r="C102"/>
      <c r="D102"/>
      <c r="E102" s="52"/>
      <c r="F102" s="51"/>
    </row>
    <row r="103" spans="1:6" x14ac:dyDescent="0.25">
      <c r="A103" s="46"/>
    </row>
    <row r="104" spans="1:6" ht="102.75" customHeight="1" x14ac:dyDescent="0.25">
      <c r="A104" s="48"/>
      <c r="B104"/>
      <c r="E104" s="92" t="s">
        <v>112</v>
      </c>
      <c r="F104" s="92"/>
    </row>
    <row r="105" spans="1:6" x14ac:dyDescent="0.25">
      <c r="A105" s="48"/>
      <c r="B105"/>
      <c r="C105" s="66"/>
      <c r="D105" s="66"/>
      <c r="E105" s="65"/>
      <c r="F105" s="65"/>
    </row>
    <row r="106" spans="1:6" x14ac:dyDescent="0.25">
      <c r="A106" s="102" t="s">
        <v>113</v>
      </c>
      <c r="B106" s="102"/>
      <c r="C106" s="102"/>
      <c r="D106" s="102"/>
      <c r="E106" s="102"/>
      <c r="F106" s="102"/>
    </row>
    <row r="107" spans="1:6" ht="0.75" customHeight="1" x14ac:dyDescent="0.25">
      <c r="A107" s="67"/>
      <c r="B107" s="67"/>
      <c r="C107" s="67"/>
      <c r="D107" s="67"/>
      <c r="E107" s="67"/>
      <c r="F107" s="67"/>
    </row>
    <row r="108" spans="1:6" x14ac:dyDescent="0.25">
      <c r="A108" s="103" t="s">
        <v>117</v>
      </c>
      <c r="B108" s="103"/>
      <c r="C108" s="103"/>
      <c r="D108" s="103"/>
      <c r="E108" s="103"/>
      <c r="F108" s="103"/>
    </row>
    <row r="109" spans="1:6" ht="15" customHeight="1" x14ac:dyDescent="0.25">
      <c r="A109" s="103" t="s">
        <v>136</v>
      </c>
      <c r="B109" s="103"/>
      <c r="C109" s="103"/>
      <c r="D109" s="103"/>
      <c r="E109" s="103"/>
      <c r="F109" s="103"/>
    </row>
    <row r="110" spans="1:6" hidden="1" x14ac:dyDescent="0.25">
      <c r="A110" s="77"/>
      <c r="B110" s="49"/>
      <c r="C110" s="49"/>
      <c r="D110" s="49"/>
      <c r="E110" s="49"/>
      <c r="F110" s="49"/>
    </row>
    <row r="111" spans="1:6" ht="14.25" customHeight="1" x14ac:dyDescent="0.25">
      <c r="A111" s="103" t="s">
        <v>141</v>
      </c>
      <c r="B111" s="103"/>
      <c r="C111" s="103"/>
      <c r="D111" s="103"/>
      <c r="E111" s="103"/>
      <c r="F111" s="103"/>
    </row>
    <row r="112" spans="1:6" ht="3" customHeight="1" x14ac:dyDescent="0.25">
      <c r="A112" s="78"/>
      <c r="B112" s="48"/>
      <c r="C112" s="48"/>
      <c r="D112" s="50"/>
      <c r="E112" s="51"/>
      <c r="F112" s="52"/>
    </row>
    <row r="113" spans="1:6" x14ac:dyDescent="0.25">
      <c r="A113" s="54" t="s">
        <v>115</v>
      </c>
      <c r="B113" s="48"/>
      <c r="C113" s="48"/>
      <c r="D113" s="50"/>
      <c r="E113" s="51"/>
      <c r="F113" s="52"/>
    </row>
    <row r="114" spans="1:6" x14ac:dyDescent="0.25">
      <c r="A114" s="54" t="s">
        <v>116</v>
      </c>
      <c r="B114" s="48"/>
      <c r="C114" s="48"/>
      <c r="D114" s="50"/>
      <c r="E114" s="51"/>
      <c r="F114" s="52"/>
    </row>
    <row r="115" spans="1:6" ht="12" customHeight="1" x14ac:dyDescent="0.25"/>
    <row r="116" spans="1:6" ht="90" customHeight="1" x14ac:dyDescent="0.25">
      <c r="A116" s="72" t="s">
        <v>118</v>
      </c>
      <c r="B116" s="72" t="s">
        <v>77</v>
      </c>
      <c r="C116" s="73" t="s">
        <v>142</v>
      </c>
      <c r="D116" s="68" t="s">
        <v>119</v>
      </c>
      <c r="E116" s="75" t="s">
        <v>121</v>
      </c>
      <c r="F116" s="75" t="s">
        <v>120</v>
      </c>
    </row>
    <row r="117" spans="1:6" x14ac:dyDescent="0.25">
      <c r="A117" s="6">
        <v>1</v>
      </c>
      <c r="B117" s="6">
        <v>2</v>
      </c>
      <c r="C117" s="87">
        <v>3</v>
      </c>
      <c r="D117" s="88">
        <v>4</v>
      </c>
      <c r="E117" s="89">
        <v>5</v>
      </c>
      <c r="F117" s="89">
        <v>6</v>
      </c>
    </row>
    <row r="118" spans="1:6" ht="31.5" x14ac:dyDescent="0.25">
      <c r="A118" s="3" t="s">
        <v>0</v>
      </c>
      <c r="B118" s="2" t="s">
        <v>78</v>
      </c>
      <c r="C118" s="19">
        <v>398233</v>
      </c>
      <c r="D118" s="8">
        <f>D119+D128+D134+D135+D137</f>
        <v>48167</v>
      </c>
      <c r="E118" s="81">
        <f>D118/C118-1</f>
        <v>-0.87904819540319357</v>
      </c>
      <c r="F118" s="99" t="s">
        <v>135</v>
      </c>
    </row>
    <row r="119" spans="1:6" x14ac:dyDescent="0.25">
      <c r="A119" s="37" t="s">
        <v>65</v>
      </c>
      <c r="B119" s="9" t="s">
        <v>78</v>
      </c>
      <c r="C119" s="22">
        <v>224433</v>
      </c>
      <c r="D119" s="57">
        <f>D120+D121+D122+D127</f>
        <v>953</v>
      </c>
      <c r="E119" s="80">
        <f t="shared" ref="E119:E167" si="2">D119/C119-1</f>
        <v>-0.9957537438790196</v>
      </c>
      <c r="F119" s="100"/>
    </row>
    <row r="120" spans="1:6" x14ac:dyDescent="0.25">
      <c r="A120" s="37" t="s">
        <v>66</v>
      </c>
      <c r="B120" s="9" t="s">
        <v>78</v>
      </c>
      <c r="C120" s="10">
        <v>4216</v>
      </c>
      <c r="D120" s="11">
        <v>580</v>
      </c>
      <c r="E120" s="80">
        <f t="shared" si="2"/>
        <v>-0.86242884250474383</v>
      </c>
      <c r="F120" s="100"/>
    </row>
    <row r="121" spans="1:6" x14ac:dyDescent="0.25">
      <c r="A121" s="37" t="s">
        <v>3</v>
      </c>
      <c r="B121" s="9" t="s">
        <v>78</v>
      </c>
      <c r="C121" s="10">
        <v>2543</v>
      </c>
      <c r="D121" s="11">
        <v>187</v>
      </c>
      <c r="E121" s="80">
        <f t="shared" si="2"/>
        <v>-0.92646480534801412</v>
      </c>
      <c r="F121" s="100"/>
    </row>
    <row r="122" spans="1:6" x14ac:dyDescent="0.25">
      <c r="A122" s="37" t="s">
        <v>12</v>
      </c>
      <c r="B122" s="9" t="s">
        <v>78</v>
      </c>
      <c r="C122" s="10">
        <v>452</v>
      </c>
      <c r="D122" s="11">
        <v>186</v>
      </c>
      <c r="E122" s="80">
        <f t="shared" si="2"/>
        <v>-0.58849557522123896</v>
      </c>
      <c r="F122" s="100"/>
    </row>
    <row r="123" spans="1:6" ht="18.75" x14ac:dyDescent="0.25">
      <c r="A123" s="39" t="s">
        <v>13</v>
      </c>
      <c r="B123" s="15" t="s">
        <v>110</v>
      </c>
      <c r="C123" s="10">
        <v>709</v>
      </c>
      <c r="D123" s="11">
        <f>D122/D124</f>
        <v>229.62962962962962</v>
      </c>
      <c r="E123" s="80">
        <f t="shared" si="2"/>
        <v>-0.67612181998641807</v>
      </c>
      <c r="F123" s="100"/>
    </row>
    <row r="124" spans="1:6" x14ac:dyDescent="0.25">
      <c r="A124" s="39" t="s">
        <v>14</v>
      </c>
      <c r="B124" s="16" t="s">
        <v>78</v>
      </c>
      <c r="C124" s="12">
        <v>0.64</v>
      </c>
      <c r="D124" s="13">
        <v>0.81</v>
      </c>
      <c r="E124" s="80">
        <f t="shared" si="2"/>
        <v>0.265625</v>
      </c>
      <c r="F124" s="100"/>
    </row>
    <row r="125" spans="1:6" x14ac:dyDescent="0.25">
      <c r="A125" s="93" t="s">
        <v>67</v>
      </c>
      <c r="B125" s="9" t="s">
        <v>102</v>
      </c>
      <c r="C125" s="12">
        <v>131.952</v>
      </c>
      <c r="D125" s="28">
        <v>86</v>
      </c>
      <c r="E125" s="80">
        <f t="shared" si="2"/>
        <v>-0.34824784770219475</v>
      </c>
      <c r="F125" s="100"/>
    </row>
    <row r="126" spans="1:6" x14ac:dyDescent="0.25">
      <c r="A126" s="94"/>
      <c r="B126" s="9" t="s">
        <v>103</v>
      </c>
      <c r="C126" s="29">
        <v>0.16750000000000001</v>
      </c>
      <c r="D126" s="30">
        <v>0.23</v>
      </c>
      <c r="E126" s="80">
        <f t="shared" si="2"/>
        <v>0.37313432835820892</v>
      </c>
      <c r="F126" s="100"/>
    </row>
    <row r="127" spans="1:6" x14ac:dyDescent="0.25">
      <c r="A127" s="95"/>
      <c r="B127" s="9" t="s">
        <v>86</v>
      </c>
      <c r="C127" s="10">
        <v>217222</v>
      </c>
      <c r="D127" s="11">
        <v>0</v>
      </c>
      <c r="E127" s="80">
        <f t="shared" si="2"/>
        <v>-1</v>
      </c>
      <c r="F127" s="100"/>
    </row>
    <row r="128" spans="1:6" x14ac:dyDescent="0.25">
      <c r="A128" s="37" t="s">
        <v>68</v>
      </c>
      <c r="B128" s="9" t="s">
        <v>78</v>
      </c>
      <c r="C128" s="19">
        <v>43368</v>
      </c>
      <c r="D128" s="8">
        <f>D129+D132+D133</f>
        <v>13208</v>
      </c>
      <c r="E128" s="81">
        <f t="shared" si="2"/>
        <v>-0.69544364508393286</v>
      </c>
      <c r="F128" s="100"/>
    </row>
    <row r="129" spans="1:6" x14ac:dyDescent="0.25">
      <c r="A129" s="37" t="s">
        <v>69</v>
      </c>
      <c r="B129" s="9" t="s">
        <v>78</v>
      </c>
      <c r="C129" s="10">
        <v>39108</v>
      </c>
      <c r="D129" s="11">
        <v>11888</v>
      </c>
      <c r="E129" s="80">
        <f t="shared" si="2"/>
        <v>-0.69602127441955608</v>
      </c>
      <c r="F129" s="100"/>
    </row>
    <row r="130" spans="1:6" x14ac:dyDescent="0.25">
      <c r="A130" s="35" t="s">
        <v>17</v>
      </c>
      <c r="B130" s="4" t="s">
        <v>80</v>
      </c>
      <c r="C130" s="61">
        <v>130359.59</v>
      </c>
      <c r="D130" s="62">
        <f>D129*1000/5/D131</f>
        <v>95104</v>
      </c>
      <c r="E130" s="80">
        <f t="shared" si="2"/>
        <v>-0.27044876406868112</v>
      </c>
      <c r="F130" s="100"/>
    </row>
    <row r="131" spans="1:6" x14ac:dyDescent="0.25">
      <c r="A131" s="35" t="s">
        <v>18</v>
      </c>
      <c r="B131" s="4" t="s">
        <v>81</v>
      </c>
      <c r="C131" s="10">
        <v>25.499391583772415</v>
      </c>
      <c r="D131" s="11">
        <v>25</v>
      </c>
      <c r="E131" s="80">
        <f t="shared" si="2"/>
        <v>-1.9584450951771859E-2</v>
      </c>
      <c r="F131" s="100"/>
    </row>
    <row r="132" spans="1:6" x14ac:dyDescent="0.25">
      <c r="A132" s="37" t="s">
        <v>70</v>
      </c>
      <c r="B132" s="9" t="s">
        <v>78</v>
      </c>
      <c r="C132" s="10">
        <v>4260</v>
      </c>
      <c r="D132" s="11">
        <v>1223</v>
      </c>
      <c r="E132" s="80">
        <f t="shared" si="2"/>
        <v>-0.7129107981220657</v>
      </c>
      <c r="F132" s="100"/>
    </row>
    <row r="133" spans="1:6" x14ac:dyDescent="0.25">
      <c r="A133" s="37" t="s">
        <v>143</v>
      </c>
      <c r="B133" s="9" t="s">
        <v>86</v>
      </c>
      <c r="C133" s="10"/>
      <c r="D133" s="11">
        <v>97</v>
      </c>
      <c r="E133" s="80"/>
      <c r="F133" s="100"/>
    </row>
    <row r="134" spans="1:6" x14ac:dyDescent="0.25">
      <c r="A134" s="37" t="s">
        <v>20</v>
      </c>
      <c r="B134" s="9" t="s">
        <v>78</v>
      </c>
      <c r="C134" s="10">
        <v>47177</v>
      </c>
      <c r="D134" s="11">
        <v>13912</v>
      </c>
      <c r="E134" s="80">
        <f t="shared" si="2"/>
        <v>-0.70511054115352823</v>
      </c>
      <c r="F134" s="100"/>
    </row>
    <row r="135" spans="1:6" x14ac:dyDescent="0.25">
      <c r="A135" s="37" t="s">
        <v>71</v>
      </c>
      <c r="B135" s="9" t="s">
        <v>78</v>
      </c>
      <c r="C135" s="10">
        <v>41581</v>
      </c>
      <c r="D135" s="11">
        <f>D136</f>
        <v>0</v>
      </c>
      <c r="E135" s="80">
        <f t="shared" si="2"/>
        <v>-1</v>
      </c>
      <c r="F135" s="100"/>
    </row>
    <row r="136" spans="1:6" x14ac:dyDescent="0.25">
      <c r="A136" s="37" t="s">
        <v>22</v>
      </c>
      <c r="B136" s="9" t="s">
        <v>78</v>
      </c>
      <c r="C136" s="10">
        <v>41581</v>
      </c>
      <c r="D136" s="11">
        <v>0</v>
      </c>
      <c r="E136" s="80">
        <f t="shared" si="2"/>
        <v>-1</v>
      </c>
      <c r="F136" s="100"/>
    </row>
    <row r="137" spans="1:6" x14ac:dyDescent="0.25">
      <c r="A137" s="37" t="s">
        <v>72</v>
      </c>
      <c r="B137" s="9" t="s">
        <v>78</v>
      </c>
      <c r="C137" s="19">
        <v>41673</v>
      </c>
      <c r="D137" s="8">
        <f>D138+D139</f>
        <v>20094</v>
      </c>
      <c r="E137" s="81">
        <f t="shared" si="2"/>
        <v>-0.5178172917716507</v>
      </c>
      <c r="F137" s="100"/>
    </row>
    <row r="138" spans="1:6" x14ac:dyDescent="0.25">
      <c r="A138" s="37" t="s">
        <v>24</v>
      </c>
      <c r="B138" s="9" t="s">
        <v>78</v>
      </c>
      <c r="C138" s="10">
        <v>40876</v>
      </c>
      <c r="D138" s="11">
        <v>20055</v>
      </c>
      <c r="E138" s="80">
        <f t="shared" si="2"/>
        <v>-0.50936980135042575</v>
      </c>
      <c r="F138" s="100"/>
    </row>
    <row r="139" spans="1:6" x14ac:dyDescent="0.25">
      <c r="A139" s="37" t="s">
        <v>73</v>
      </c>
      <c r="B139" s="9" t="s">
        <v>78</v>
      </c>
      <c r="C139" s="10">
        <v>798</v>
      </c>
      <c r="D139" s="11">
        <v>39</v>
      </c>
      <c r="E139" s="80">
        <f t="shared" si="2"/>
        <v>-0.95112781954887216</v>
      </c>
      <c r="F139" s="100"/>
    </row>
    <row r="140" spans="1:6" x14ac:dyDescent="0.25">
      <c r="A140" s="42" t="s">
        <v>25</v>
      </c>
      <c r="B140" s="18" t="s">
        <v>78</v>
      </c>
      <c r="C140" s="19">
        <v>14593</v>
      </c>
      <c r="D140" s="8">
        <f>D141</f>
        <v>4197</v>
      </c>
      <c r="E140" s="81">
        <f t="shared" si="2"/>
        <v>-0.71239635441650107</v>
      </c>
      <c r="F140" s="100"/>
    </row>
    <row r="141" spans="1:6" x14ac:dyDescent="0.25">
      <c r="A141" s="37" t="s">
        <v>26</v>
      </c>
      <c r="B141" s="9" t="s">
        <v>78</v>
      </c>
      <c r="C141" s="22">
        <v>14593</v>
      </c>
      <c r="D141" s="57">
        <f>D142+D147+D153</f>
        <v>4197</v>
      </c>
      <c r="E141" s="80">
        <f t="shared" si="2"/>
        <v>-0.71239635441650107</v>
      </c>
      <c r="F141" s="100"/>
    </row>
    <row r="142" spans="1:6" x14ac:dyDescent="0.25">
      <c r="A142" s="37" t="s">
        <v>15</v>
      </c>
      <c r="B142" s="9" t="s">
        <v>86</v>
      </c>
      <c r="C142" s="19">
        <v>5310</v>
      </c>
      <c r="D142" s="8">
        <v>0</v>
      </c>
      <c r="E142" s="81">
        <f t="shared" si="2"/>
        <v>-1</v>
      </c>
      <c r="F142" s="100"/>
    </row>
    <row r="143" spans="1:6" x14ac:dyDescent="0.25">
      <c r="A143" s="37" t="s">
        <v>27</v>
      </c>
      <c r="B143" s="9" t="s">
        <v>78</v>
      </c>
      <c r="C143" s="10">
        <v>4837</v>
      </c>
      <c r="D143" s="11">
        <v>1441</v>
      </c>
      <c r="E143" s="80">
        <f t="shared" si="2"/>
        <v>-0.70208807111846183</v>
      </c>
      <c r="F143" s="100"/>
    </row>
    <row r="144" spans="1:6" x14ac:dyDescent="0.25">
      <c r="A144" s="35" t="s">
        <v>17</v>
      </c>
      <c r="B144" s="4" t="s">
        <v>80</v>
      </c>
      <c r="C144" s="61">
        <v>197594.31</v>
      </c>
      <c r="D144" s="62">
        <v>194405.50458715594</v>
      </c>
      <c r="E144" s="80">
        <f t="shared" si="2"/>
        <v>-1.6138143921472503E-2</v>
      </c>
      <c r="F144" s="100"/>
    </row>
    <row r="145" spans="1:6" x14ac:dyDescent="0.25">
      <c r="A145" s="35" t="s">
        <v>18</v>
      </c>
      <c r="B145" s="4" t="s">
        <v>81</v>
      </c>
      <c r="C145" s="10">
        <v>2.04</v>
      </c>
      <c r="D145" s="11">
        <v>1.79</v>
      </c>
      <c r="E145" s="80">
        <f t="shared" si="2"/>
        <v>-0.12254901960784315</v>
      </c>
      <c r="F145" s="100"/>
    </row>
    <row r="146" spans="1:6" x14ac:dyDescent="0.25">
      <c r="A146" s="37" t="s">
        <v>19</v>
      </c>
      <c r="B146" s="9" t="s">
        <v>78</v>
      </c>
      <c r="C146" s="10">
        <v>473</v>
      </c>
      <c r="D146" s="11">
        <v>98</v>
      </c>
      <c r="E146" s="80">
        <f t="shared" si="2"/>
        <v>-0.79281183932346722</v>
      </c>
      <c r="F146" s="100"/>
    </row>
    <row r="147" spans="1:6" x14ac:dyDescent="0.25">
      <c r="A147" s="37" t="s">
        <v>74</v>
      </c>
      <c r="B147" s="9" t="s">
        <v>78</v>
      </c>
      <c r="C147" s="19">
        <v>2728</v>
      </c>
      <c r="D147" s="8">
        <f>D148+D149+D150+D151+D152</f>
        <v>1415</v>
      </c>
      <c r="E147" s="81">
        <f t="shared" si="2"/>
        <v>-0.48130498533724342</v>
      </c>
      <c r="F147" s="100"/>
    </row>
    <row r="148" spans="1:6" x14ac:dyDescent="0.25">
      <c r="A148" s="37" t="s">
        <v>29</v>
      </c>
      <c r="B148" s="9" t="s">
        <v>86</v>
      </c>
      <c r="C148" s="10">
        <v>487</v>
      </c>
      <c r="D148" s="11">
        <v>186</v>
      </c>
      <c r="E148" s="80">
        <f t="shared" si="2"/>
        <v>-0.61806981519507187</v>
      </c>
      <c r="F148" s="100"/>
    </row>
    <row r="149" spans="1:6" x14ac:dyDescent="0.25">
      <c r="A149" s="37" t="s">
        <v>30</v>
      </c>
      <c r="B149" s="9" t="s">
        <v>86</v>
      </c>
      <c r="C149" s="10">
        <v>521</v>
      </c>
      <c r="D149" s="11">
        <v>316</v>
      </c>
      <c r="E149" s="80">
        <f t="shared" si="2"/>
        <v>-0.39347408829174668</v>
      </c>
      <c r="F149" s="100"/>
    </row>
    <row r="150" spans="1:6" x14ac:dyDescent="0.25">
      <c r="A150" s="37" t="s">
        <v>31</v>
      </c>
      <c r="B150" s="9" t="s">
        <v>86</v>
      </c>
      <c r="C150" s="10">
        <v>946</v>
      </c>
      <c r="D150" s="11">
        <v>881</v>
      </c>
      <c r="E150" s="80">
        <f t="shared" si="2"/>
        <v>-6.8710359408033828E-2</v>
      </c>
      <c r="F150" s="100"/>
    </row>
    <row r="151" spans="1:6" x14ac:dyDescent="0.25">
      <c r="A151" s="37" t="s">
        <v>32</v>
      </c>
      <c r="B151" s="9" t="s">
        <v>86</v>
      </c>
      <c r="C151" s="10">
        <v>770</v>
      </c>
      <c r="D151" s="11">
        <v>30</v>
      </c>
      <c r="E151" s="80">
        <f t="shared" si="2"/>
        <v>-0.96103896103896103</v>
      </c>
      <c r="F151" s="100"/>
    </row>
    <row r="152" spans="1:6" x14ac:dyDescent="0.25">
      <c r="A152" s="37" t="s">
        <v>33</v>
      </c>
      <c r="B152" s="9" t="s">
        <v>86</v>
      </c>
      <c r="C152" s="10">
        <v>4.5006084162275828</v>
      </c>
      <c r="D152" s="11">
        <v>2</v>
      </c>
      <c r="E152" s="80">
        <f t="shared" si="2"/>
        <v>-0.55561563792381574</v>
      </c>
      <c r="F152" s="100"/>
    </row>
    <row r="153" spans="1:6" x14ac:dyDescent="0.25">
      <c r="A153" s="37" t="s">
        <v>75</v>
      </c>
      <c r="B153" s="9" t="s">
        <v>86</v>
      </c>
      <c r="C153" s="19">
        <v>6555</v>
      </c>
      <c r="D153" s="8">
        <f>D154+D155+D156+D157+D158+D159</f>
        <v>2782</v>
      </c>
      <c r="E153" s="81">
        <f t="shared" si="2"/>
        <v>-0.57559115179252474</v>
      </c>
      <c r="F153" s="100"/>
    </row>
    <row r="154" spans="1:6" x14ac:dyDescent="0.25">
      <c r="A154" s="37" t="s">
        <v>64</v>
      </c>
      <c r="B154" s="9" t="s">
        <v>78</v>
      </c>
      <c r="C154" s="10">
        <v>230</v>
      </c>
      <c r="D154" s="11">
        <v>429</v>
      </c>
      <c r="E154" s="80">
        <f t="shared" si="2"/>
        <v>0.86521739130434772</v>
      </c>
      <c r="F154" s="100"/>
    </row>
    <row r="155" spans="1:6" ht="31.5" x14ac:dyDescent="0.25">
      <c r="A155" s="40" t="s">
        <v>36</v>
      </c>
      <c r="B155" s="9" t="s">
        <v>78</v>
      </c>
      <c r="C155" s="10">
        <v>4622</v>
      </c>
      <c r="D155" s="11">
        <v>628</v>
      </c>
      <c r="E155" s="80">
        <f t="shared" si="2"/>
        <v>-0.86412808308091738</v>
      </c>
      <c r="F155" s="100"/>
    </row>
    <row r="156" spans="1:6" x14ac:dyDescent="0.25">
      <c r="A156" s="37" t="s">
        <v>37</v>
      </c>
      <c r="B156" s="9" t="s">
        <v>78</v>
      </c>
      <c r="C156" s="10">
        <v>178</v>
      </c>
      <c r="D156" s="11">
        <v>150</v>
      </c>
      <c r="E156" s="80">
        <f t="shared" si="2"/>
        <v>-0.15730337078651691</v>
      </c>
      <c r="F156" s="100"/>
    </row>
    <row r="157" spans="1:6" x14ac:dyDescent="0.25">
      <c r="A157" s="37" t="s">
        <v>38</v>
      </c>
      <c r="B157" s="9" t="s">
        <v>78</v>
      </c>
      <c r="C157" s="10">
        <v>134</v>
      </c>
      <c r="D157" s="11">
        <v>55</v>
      </c>
      <c r="E157" s="80">
        <f t="shared" si="2"/>
        <v>-0.58955223880597019</v>
      </c>
      <c r="F157" s="100"/>
    </row>
    <row r="158" spans="1:6" x14ac:dyDescent="0.25">
      <c r="A158" s="37" t="s">
        <v>39</v>
      </c>
      <c r="B158" s="9" t="s">
        <v>78</v>
      </c>
      <c r="C158" s="10">
        <v>348</v>
      </c>
      <c r="D158" s="11">
        <v>114</v>
      </c>
      <c r="E158" s="80">
        <f t="shared" si="2"/>
        <v>-0.67241379310344829</v>
      </c>
      <c r="F158" s="100"/>
    </row>
    <row r="159" spans="1:6" x14ac:dyDescent="0.25">
      <c r="A159" s="37" t="s">
        <v>40</v>
      </c>
      <c r="B159" s="9" t="s">
        <v>78</v>
      </c>
      <c r="C159" s="10">
        <v>1044</v>
      </c>
      <c r="D159" s="11">
        <v>1406</v>
      </c>
      <c r="E159" s="80">
        <f t="shared" si="2"/>
        <v>0.34674329501915713</v>
      </c>
      <c r="F159" s="100"/>
    </row>
    <row r="160" spans="1:6" x14ac:dyDescent="0.25">
      <c r="A160" s="42" t="s">
        <v>42</v>
      </c>
      <c r="B160" s="18" t="s">
        <v>78</v>
      </c>
      <c r="C160" s="8">
        <f>C140+C118</f>
        <v>412826</v>
      </c>
      <c r="D160" s="8">
        <f>D140+D118</f>
        <v>52364</v>
      </c>
      <c r="E160" s="81">
        <f t="shared" si="2"/>
        <v>-0.87315721393516887</v>
      </c>
      <c r="F160" s="100"/>
    </row>
    <row r="161" spans="1:6" x14ac:dyDescent="0.25">
      <c r="A161" s="42" t="s">
        <v>43</v>
      </c>
      <c r="B161" s="18" t="s">
        <v>78</v>
      </c>
      <c r="C161" s="10">
        <v>58269</v>
      </c>
      <c r="D161" s="11">
        <v>46623</v>
      </c>
      <c r="E161" s="80">
        <f t="shared" si="2"/>
        <v>-0.19986613808371523</v>
      </c>
      <c r="F161" s="100"/>
    </row>
    <row r="162" spans="1:6" x14ac:dyDescent="0.25">
      <c r="A162" s="40" t="s">
        <v>44</v>
      </c>
      <c r="B162" s="20" t="s">
        <v>86</v>
      </c>
      <c r="C162" s="10">
        <v>46615</v>
      </c>
      <c r="D162" s="11">
        <f>D161-D163</f>
        <v>34967</v>
      </c>
      <c r="E162" s="80">
        <f t="shared" si="2"/>
        <v>-0.24987664914727015</v>
      </c>
      <c r="F162" s="100"/>
    </row>
    <row r="163" spans="1:6" x14ac:dyDescent="0.25">
      <c r="A163" s="40" t="s">
        <v>45</v>
      </c>
      <c r="B163" s="20" t="s">
        <v>86</v>
      </c>
      <c r="C163" s="10">
        <v>11654</v>
      </c>
      <c r="D163" s="11">
        <v>11656</v>
      </c>
      <c r="E163" s="80">
        <f t="shared" si="2"/>
        <v>1.7161489617301129E-4</v>
      </c>
      <c r="F163" s="100"/>
    </row>
    <row r="164" spans="1:6" x14ac:dyDescent="0.25">
      <c r="A164" s="40" t="s">
        <v>46</v>
      </c>
      <c r="B164" s="9" t="s">
        <v>78</v>
      </c>
      <c r="C164" s="10">
        <v>279734</v>
      </c>
      <c r="D164" s="11">
        <v>0</v>
      </c>
      <c r="E164" s="80">
        <f t="shared" si="2"/>
        <v>-1</v>
      </c>
      <c r="F164" s="100"/>
    </row>
    <row r="165" spans="1:6" x14ac:dyDescent="0.25">
      <c r="A165" s="42" t="s">
        <v>47</v>
      </c>
      <c r="B165" s="18" t="s">
        <v>78</v>
      </c>
      <c r="C165" s="10">
        <v>471095</v>
      </c>
      <c r="D165" s="11">
        <v>236480</v>
      </c>
      <c r="E165" s="80">
        <f t="shared" si="2"/>
        <v>-0.49802056909965087</v>
      </c>
      <c r="F165" s="100"/>
    </row>
    <row r="166" spans="1:6" x14ac:dyDescent="0.25">
      <c r="A166" s="42" t="s">
        <v>76</v>
      </c>
      <c r="B166" s="18" t="s">
        <v>100</v>
      </c>
      <c r="C166" s="12">
        <v>424.23</v>
      </c>
      <c r="D166" s="13">
        <v>213.077</v>
      </c>
      <c r="E166" s="80">
        <f t="shared" si="2"/>
        <v>-0.49773236216203476</v>
      </c>
      <c r="F166" s="100"/>
    </row>
    <row r="167" spans="1:6" x14ac:dyDescent="0.25">
      <c r="A167" s="42" t="s">
        <v>55</v>
      </c>
      <c r="B167" s="18" t="s">
        <v>101</v>
      </c>
      <c r="C167" s="24">
        <v>1110.47</v>
      </c>
      <c r="D167" s="24">
        <f>D165/D166</f>
        <v>1109.8335343561248</v>
      </c>
      <c r="E167" s="81">
        <f t="shared" si="2"/>
        <v>-5.7314978691480611E-4</v>
      </c>
      <c r="F167" s="101"/>
    </row>
    <row r="169" spans="1:6" x14ac:dyDescent="0.25">
      <c r="A169" s="54" t="s">
        <v>134</v>
      </c>
      <c r="B169" s="48"/>
      <c r="C169" s="48"/>
      <c r="D169" s="48"/>
      <c r="E169" s="50"/>
      <c r="F169" s="51"/>
    </row>
    <row r="170" spans="1:6" x14ac:dyDescent="0.25">
      <c r="A170" s="54" t="s">
        <v>131</v>
      </c>
      <c r="B170" s="48"/>
      <c r="C170" s="48"/>
      <c r="D170" s="48"/>
      <c r="E170" s="50"/>
      <c r="F170" s="51"/>
    </row>
    <row r="171" spans="1:6" x14ac:dyDescent="0.25">
      <c r="A171" s="54" t="s">
        <v>132</v>
      </c>
      <c r="B171" s="48"/>
      <c r="C171" s="48"/>
      <c r="D171" s="48"/>
      <c r="E171" s="50"/>
      <c r="F171" s="51"/>
    </row>
    <row r="172" spans="1:6" x14ac:dyDescent="0.25">
      <c r="A172" s="54" t="s">
        <v>139</v>
      </c>
      <c r="B172" s="48"/>
      <c r="C172" s="48"/>
      <c r="D172" s="48"/>
      <c r="E172" s="50"/>
      <c r="F172" s="51"/>
    </row>
    <row r="173" spans="1:6" x14ac:dyDescent="0.25">
      <c r="A173" s="54" t="s">
        <v>140</v>
      </c>
      <c r="B173" s="48"/>
      <c r="C173" s="48"/>
      <c r="D173" s="48"/>
      <c r="E173" s="50"/>
      <c r="F173" s="51"/>
    </row>
    <row r="174" spans="1:6" x14ac:dyDescent="0.25">
      <c r="A174" s="48"/>
      <c r="B174" s="48"/>
      <c r="C174" s="48"/>
      <c r="D174" s="48"/>
      <c r="E174" s="50"/>
      <c r="F174" s="51"/>
    </row>
    <row r="175" spans="1:6" x14ac:dyDescent="0.25">
      <c r="A175" s="48"/>
      <c r="B175" s="48"/>
      <c r="C175" s="48"/>
      <c r="D175" s="48"/>
      <c r="E175" s="50"/>
      <c r="F175" s="51"/>
    </row>
    <row r="176" spans="1:6" x14ac:dyDescent="0.25">
      <c r="A176" s="82" t="s">
        <v>145</v>
      </c>
      <c r="B176" s="83"/>
      <c r="C176" s="84"/>
      <c r="D176" s="84"/>
      <c r="E176" s="82"/>
      <c r="F176" s="82" t="s">
        <v>146</v>
      </c>
    </row>
    <row r="178" spans="1:6" x14ac:dyDescent="0.25">
      <c r="A178" s="54" t="s">
        <v>144</v>
      </c>
    </row>
    <row r="179" spans="1:6" ht="6.75" customHeight="1" x14ac:dyDescent="0.25">
      <c r="A179" s="54"/>
    </row>
    <row r="180" spans="1:6" ht="12" customHeight="1" x14ac:dyDescent="0.25">
      <c r="A180" s="54" t="s">
        <v>133</v>
      </c>
    </row>
    <row r="181" spans="1:6" ht="108" customHeight="1" x14ac:dyDescent="0.25">
      <c r="E181" s="92" t="s">
        <v>112</v>
      </c>
      <c r="F181" s="92"/>
    </row>
    <row r="182" spans="1:6" ht="19.5" customHeight="1" x14ac:dyDescent="0.25"/>
    <row r="183" spans="1:6" x14ac:dyDescent="0.25">
      <c r="A183" s="102" t="s">
        <v>113</v>
      </c>
      <c r="B183" s="102"/>
      <c r="C183" s="102"/>
      <c r="D183" s="102"/>
      <c r="E183" s="102"/>
      <c r="F183" s="102"/>
    </row>
    <row r="184" spans="1:6" hidden="1" x14ac:dyDescent="0.25">
      <c r="A184" s="67"/>
    </row>
    <row r="185" spans="1:6" x14ac:dyDescent="0.25">
      <c r="A185" s="103" t="s">
        <v>117</v>
      </c>
      <c r="B185" s="103"/>
      <c r="C185" s="103"/>
      <c r="D185" s="103"/>
      <c r="E185" s="103"/>
      <c r="F185" s="103"/>
    </row>
    <row r="186" spans="1:6" x14ac:dyDescent="0.25">
      <c r="A186" s="103" t="s">
        <v>137</v>
      </c>
      <c r="B186" s="103"/>
      <c r="C186" s="103"/>
      <c r="D186" s="103"/>
      <c r="E186" s="103"/>
      <c r="F186" s="103"/>
    </row>
    <row r="187" spans="1:6" hidden="1" x14ac:dyDescent="0.25">
      <c r="A187" s="77"/>
    </row>
    <row r="188" spans="1:6" x14ac:dyDescent="0.25">
      <c r="A188" s="103" t="s">
        <v>141</v>
      </c>
      <c r="B188" s="103"/>
      <c r="C188" s="103"/>
      <c r="D188" s="103"/>
      <c r="E188" s="103"/>
      <c r="F188" s="103"/>
    </row>
    <row r="189" spans="1:6" ht="3" customHeight="1" x14ac:dyDescent="0.25">
      <c r="A189" s="78"/>
    </row>
    <row r="190" spans="1:6" x14ac:dyDescent="0.25">
      <c r="A190" s="54" t="s">
        <v>115</v>
      </c>
    </row>
    <row r="191" spans="1:6" x14ac:dyDescent="0.25">
      <c r="A191" s="54" t="s">
        <v>116</v>
      </c>
    </row>
    <row r="193" spans="1:6" ht="84" customHeight="1" x14ac:dyDescent="0.25">
      <c r="A193" s="72" t="s">
        <v>118</v>
      </c>
      <c r="B193" s="72" t="s">
        <v>77</v>
      </c>
      <c r="C193" s="73" t="s">
        <v>142</v>
      </c>
      <c r="D193" s="68" t="s">
        <v>119</v>
      </c>
      <c r="E193" s="75" t="s">
        <v>121</v>
      </c>
      <c r="F193" s="75" t="s">
        <v>120</v>
      </c>
    </row>
    <row r="194" spans="1:6" x14ac:dyDescent="0.25">
      <c r="A194" s="6">
        <v>1</v>
      </c>
      <c r="B194" s="6">
        <v>2</v>
      </c>
      <c r="C194" s="87">
        <v>3</v>
      </c>
      <c r="D194" s="88">
        <v>4</v>
      </c>
      <c r="E194" s="89">
        <v>5</v>
      </c>
      <c r="F194" s="89">
        <v>6</v>
      </c>
    </row>
    <row r="195" spans="1:6" x14ac:dyDescent="0.25">
      <c r="A195" s="42" t="s">
        <v>26</v>
      </c>
      <c r="B195" s="31" t="s">
        <v>78</v>
      </c>
      <c r="C195" s="8">
        <v>9418</v>
      </c>
      <c r="D195" s="8">
        <f>D196+D201+D202</f>
        <v>3356.73</v>
      </c>
      <c r="E195" s="81">
        <f t="shared" ref="E195:E235" si="3">D195/C195-1</f>
        <v>-0.6435835633892546</v>
      </c>
      <c r="F195" s="99" t="s">
        <v>135</v>
      </c>
    </row>
    <row r="196" spans="1:6" x14ac:dyDescent="0.25">
      <c r="A196" s="37" t="s">
        <v>15</v>
      </c>
      <c r="B196" s="32" t="s">
        <v>78</v>
      </c>
      <c r="C196" s="57">
        <v>3150</v>
      </c>
      <c r="D196" s="57">
        <f>D197+D200</f>
        <v>855.73</v>
      </c>
      <c r="E196" s="80">
        <f t="shared" si="3"/>
        <v>-0.72833968253968251</v>
      </c>
      <c r="F196" s="100"/>
    </row>
    <row r="197" spans="1:6" x14ac:dyDescent="0.25">
      <c r="A197" s="37" t="s">
        <v>79</v>
      </c>
      <c r="B197" s="32" t="s">
        <v>78</v>
      </c>
      <c r="C197" s="11">
        <v>2869</v>
      </c>
      <c r="D197" s="33">
        <v>800.73</v>
      </c>
      <c r="E197" s="80">
        <f t="shared" si="3"/>
        <v>-0.72090275357267342</v>
      </c>
      <c r="F197" s="100"/>
    </row>
    <row r="198" spans="1:6" x14ac:dyDescent="0.25">
      <c r="A198" s="35" t="s">
        <v>17</v>
      </c>
      <c r="B198" s="5" t="s">
        <v>80</v>
      </c>
      <c r="C198" s="59">
        <v>197598.31</v>
      </c>
      <c r="D198" s="33">
        <v>194405.50458715594</v>
      </c>
      <c r="E198" s="80">
        <f t="shared" si="3"/>
        <v>-1.6158060323714585E-2</v>
      </c>
      <c r="F198" s="100"/>
    </row>
    <row r="199" spans="1:6" x14ac:dyDescent="0.25">
      <c r="A199" s="35" t="s">
        <v>18</v>
      </c>
      <c r="B199" s="5" t="s">
        <v>81</v>
      </c>
      <c r="C199" s="60">
        <v>1.21</v>
      </c>
      <c r="D199" s="33">
        <v>1.0900000000000001</v>
      </c>
      <c r="E199" s="80">
        <f t="shared" si="3"/>
        <v>-9.9173553719008156E-2</v>
      </c>
      <c r="F199" s="100"/>
    </row>
    <row r="200" spans="1:6" x14ac:dyDescent="0.25">
      <c r="A200" s="37" t="s">
        <v>70</v>
      </c>
      <c r="B200" s="32" t="s">
        <v>78</v>
      </c>
      <c r="C200" s="63">
        <v>281</v>
      </c>
      <c r="D200" s="33">
        <v>55</v>
      </c>
      <c r="E200" s="80">
        <f t="shared" si="3"/>
        <v>-0.80427046263345192</v>
      </c>
      <c r="F200" s="100"/>
    </row>
    <row r="201" spans="1:6" x14ac:dyDescent="0.25">
      <c r="A201" s="37" t="s">
        <v>82</v>
      </c>
      <c r="B201" s="32" t="s">
        <v>78</v>
      </c>
      <c r="C201" s="63">
        <v>1655</v>
      </c>
      <c r="D201" s="60">
        <v>1568</v>
      </c>
      <c r="E201" s="80">
        <f t="shared" si="3"/>
        <v>-5.2567975830815739E-2</v>
      </c>
      <c r="F201" s="100"/>
    </row>
    <row r="202" spans="1:6" x14ac:dyDescent="0.25">
      <c r="A202" s="37" t="s">
        <v>75</v>
      </c>
      <c r="B202" s="32" t="s">
        <v>78</v>
      </c>
      <c r="C202" s="8">
        <v>4613</v>
      </c>
      <c r="D202" s="8">
        <f>D203+D204+D205+D206+D207+D208</f>
        <v>933</v>
      </c>
      <c r="E202" s="81">
        <f t="shared" si="3"/>
        <v>-0.79774550184261872</v>
      </c>
      <c r="F202" s="100"/>
    </row>
    <row r="203" spans="1:6" x14ac:dyDescent="0.25">
      <c r="A203" s="37" t="s">
        <v>64</v>
      </c>
      <c r="B203" s="32" t="s">
        <v>78</v>
      </c>
      <c r="C203" s="63">
        <v>140</v>
      </c>
      <c r="D203" s="11">
        <v>143</v>
      </c>
      <c r="E203" s="80">
        <f t="shared" si="3"/>
        <v>2.1428571428571352E-2</v>
      </c>
      <c r="F203" s="100"/>
    </row>
    <row r="204" spans="1:6" x14ac:dyDescent="0.25">
      <c r="A204" s="37" t="s">
        <v>37</v>
      </c>
      <c r="B204" s="32" t="s">
        <v>78</v>
      </c>
      <c r="C204" s="63">
        <v>116</v>
      </c>
      <c r="D204" s="33">
        <v>50</v>
      </c>
      <c r="E204" s="80">
        <f t="shared" si="3"/>
        <v>-0.56896551724137934</v>
      </c>
      <c r="F204" s="100"/>
    </row>
    <row r="205" spans="1:6" x14ac:dyDescent="0.25">
      <c r="A205" s="37" t="s">
        <v>38</v>
      </c>
      <c r="B205" s="32" t="s">
        <v>78</v>
      </c>
      <c r="C205" s="63">
        <v>85</v>
      </c>
      <c r="D205" s="33">
        <v>24</v>
      </c>
      <c r="E205" s="80">
        <f t="shared" si="3"/>
        <v>-0.71764705882352942</v>
      </c>
      <c r="F205" s="100"/>
    </row>
    <row r="206" spans="1:6" x14ac:dyDescent="0.25">
      <c r="A206" s="37" t="s">
        <v>39</v>
      </c>
      <c r="B206" s="32" t="s">
        <v>78</v>
      </c>
      <c r="C206" s="63">
        <v>211</v>
      </c>
      <c r="D206" s="33">
        <v>38</v>
      </c>
      <c r="E206" s="80">
        <f t="shared" si="3"/>
        <v>-0.81990521327014221</v>
      </c>
      <c r="F206" s="100"/>
    </row>
    <row r="207" spans="1:6" x14ac:dyDescent="0.25">
      <c r="A207" s="37" t="s">
        <v>83</v>
      </c>
      <c r="B207" s="32" t="s">
        <v>78</v>
      </c>
      <c r="C207" s="63">
        <v>1834</v>
      </c>
      <c r="D207" s="11">
        <v>209</v>
      </c>
      <c r="E207" s="80">
        <f t="shared" si="3"/>
        <v>-0.886041439476554</v>
      </c>
      <c r="F207" s="100"/>
    </row>
    <row r="208" spans="1:6" x14ac:dyDescent="0.25">
      <c r="A208" s="37" t="s">
        <v>84</v>
      </c>
      <c r="B208" s="32" t="s">
        <v>78</v>
      </c>
      <c r="C208" s="63">
        <v>2229</v>
      </c>
      <c r="D208" s="33">
        <v>469</v>
      </c>
      <c r="E208" s="80">
        <f t="shared" si="3"/>
        <v>-0.78959174517720954</v>
      </c>
      <c r="F208" s="100"/>
    </row>
    <row r="209" spans="1:6" x14ac:dyDescent="0.25">
      <c r="A209" s="42" t="s">
        <v>85</v>
      </c>
      <c r="B209" s="31" t="s">
        <v>86</v>
      </c>
      <c r="C209" s="8">
        <v>37258</v>
      </c>
      <c r="D209" s="8">
        <f>D210</f>
        <v>8165</v>
      </c>
      <c r="E209" s="81">
        <f t="shared" si="3"/>
        <v>-0.78085243437650975</v>
      </c>
      <c r="F209" s="100"/>
    </row>
    <row r="210" spans="1:6" x14ac:dyDescent="0.25">
      <c r="A210" s="37" t="s">
        <v>87</v>
      </c>
      <c r="B210" s="32" t="s">
        <v>86</v>
      </c>
      <c r="C210" s="57">
        <v>37258</v>
      </c>
      <c r="D210" s="57">
        <f>D211+D216</f>
        <v>8165</v>
      </c>
      <c r="E210" s="80">
        <f t="shared" si="3"/>
        <v>-0.78085243437650975</v>
      </c>
      <c r="F210" s="100"/>
    </row>
    <row r="211" spans="1:6" x14ac:dyDescent="0.25">
      <c r="A211" s="37" t="s">
        <v>88</v>
      </c>
      <c r="B211" s="32" t="s">
        <v>86</v>
      </c>
      <c r="C211" s="57">
        <v>27008</v>
      </c>
      <c r="D211" s="57">
        <f>D212+D215</f>
        <v>4825</v>
      </c>
      <c r="E211" s="80">
        <f t="shared" si="3"/>
        <v>-0.82134922985781988</v>
      </c>
      <c r="F211" s="100"/>
    </row>
    <row r="212" spans="1:6" ht="27.75" customHeight="1" x14ac:dyDescent="0.25">
      <c r="A212" s="37" t="s">
        <v>69</v>
      </c>
      <c r="B212" s="32" t="s">
        <v>86</v>
      </c>
      <c r="C212" s="63">
        <v>24660</v>
      </c>
      <c r="D212" s="33">
        <v>4389</v>
      </c>
      <c r="E212" s="80">
        <f t="shared" si="3"/>
        <v>-0.8220194647201946</v>
      </c>
      <c r="F212" s="100"/>
    </row>
    <row r="213" spans="1:6" x14ac:dyDescent="0.25">
      <c r="A213" s="35" t="s">
        <v>17</v>
      </c>
      <c r="B213" s="5" t="s">
        <v>80</v>
      </c>
      <c r="C213" s="59">
        <v>85623.61</v>
      </c>
      <c r="D213" s="59">
        <f>D212*1000/D214/5</f>
        <v>79800</v>
      </c>
      <c r="E213" s="80">
        <f t="shared" si="3"/>
        <v>-6.801406761522899E-2</v>
      </c>
      <c r="F213" s="100"/>
    </row>
    <row r="214" spans="1:6" x14ac:dyDescent="0.25">
      <c r="A214" s="35" t="s">
        <v>18</v>
      </c>
      <c r="B214" s="5" t="s">
        <v>81</v>
      </c>
      <c r="C214" s="60">
        <v>24.000000000000004</v>
      </c>
      <c r="D214" s="33">
        <v>11</v>
      </c>
      <c r="E214" s="80">
        <f t="shared" si="3"/>
        <v>-0.54166666666666674</v>
      </c>
      <c r="F214" s="100"/>
    </row>
    <row r="215" spans="1:6" x14ac:dyDescent="0.25">
      <c r="A215" s="37" t="s">
        <v>70</v>
      </c>
      <c r="B215" s="32" t="s">
        <v>86</v>
      </c>
      <c r="C215" s="63">
        <v>2349</v>
      </c>
      <c r="D215" s="33">
        <v>436</v>
      </c>
      <c r="E215" s="80">
        <f t="shared" si="3"/>
        <v>-0.81438910174542356</v>
      </c>
      <c r="F215" s="100"/>
    </row>
    <row r="216" spans="1:6" x14ac:dyDescent="0.25">
      <c r="A216" s="37" t="s">
        <v>89</v>
      </c>
      <c r="B216" s="32" t="s">
        <v>86</v>
      </c>
      <c r="C216" s="8">
        <v>10249</v>
      </c>
      <c r="D216" s="8">
        <v>3340</v>
      </c>
      <c r="E216" s="81">
        <f t="shared" si="3"/>
        <v>-0.67411454776075708</v>
      </c>
      <c r="F216" s="100"/>
    </row>
    <row r="217" spans="1:6" x14ac:dyDescent="0.25">
      <c r="A217" s="37" t="s">
        <v>64</v>
      </c>
      <c r="B217" s="32" t="s">
        <v>86</v>
      </c>
      <c r="C217" s="63">
        <v>460</v>
      </c>
      <c r="D217" s="33">
        <v>587</v>
      </c>
      <c r="E217" s="80">
        <f t="shared" si="3"/>
        <v>0.2760869565217392</v>
      </c>
      <c r="F217" s="100"/>
    </row>
    <row r="218" spans="1:6" x14ac:dyDescent="0.25">
      <c r="A218" s="37" t="s">
        <v>90</v>
      </c>
      <c r="B218" s="32" t="s">
        <v>86</v>
      </c>
      <c r="C218" s="63">
        <v>85</v>
      </c>
      <c r="D218" s="33">
        <v>34</v>
      </c>
      <c r="E218" s="80">
        <f t="shared" si="3"/>
        <v>-0.6</v>
      </c>
      <c r="F218" s="100"/>
    </row>
    <row r="219" spans="1:6" x14ac:dyDescent="0.25">
      <c r="A219" s="37" t="s">
        <v>91</v>
      </c>
      <c r="B219" s="32" t="s">
        <v>86</v>
      </c>
      <c r="C219" s="63">
        <v>5355</v>
      </c>
      <c r="D219" s="33">
        <v>1730</v>
      </c>
      <c r="E219" s="80">
        <f t="shared" si="3"/>
        <v>-0.67693744164332403</v>
      </c>
      <c r="F219" s="100"/>
    </row>
    <row r="220" spans="1:6" x14ac:dyDescent="0.25">
      <c r="A220" s="37" t="s">
        <v>92</v>
      </c>
      <c r="B220" s="32" t="s">
        <v>86</v>
      </c>
      <c r="C220" s="63">
        <v>811</v>
      </c>
      <c r="D220" s="33">
        <v>45</v>
      </c>
      <c r="E220" s="80">
        <f t="shared" si="3"/>
        <v>-0.9445129469790382</v>
      </c>
      <c r="F220" s="100"/>
    </row>
    <row r="221" spans="1:6" x14ac:dyDescent="0.25">
      <c r="A221" s="37" t="s">
        <v>93</v>
      </c>
      <c r="B221" s="32" t="s">
        <v>86</v>
      </c>
      <c r="C221" s="63">
        <v>536</v>
      </c>
      <c r="D221" s="33">
        <v>149</v>
      </c>
      <c r="E221" s="80">
        <f t="shared" si="3"/>
        <v>-0.72201492537313428</v>
      </c>
      <c r="F221" s="100"/>
    </row>
    <row r="222" spans="1:6" x14ac:dyDescent="0.25">
      <c r="A222" s="37" t="s">
        <v>94</v>
      </c>
      <c r="B222" s="32" t="s">
        <v>86</v>
      </c>
      <c r="C222" s="63">
        <v>15</v>
      </c>
      <c r="D222" s="33">
        <v>0</v>
      </c>
      <c r="E222" s="80">
        <f t="shared" si="3"/>
        <v>-1</v>
      </c>
      <c r="F222" s="100"/>
    </row>
    <row r="223" spans="1:6" x14ac:dyDescent="0.25">
      <c r="A223" s="37" t="s">
        <v>95</v>
      </c>
      <c r="B223" s="32" t="s">
        <v>86</v>
      </c>
      <c r="C223" s="8">
        <v>2988</v>
      </c>
      <c r="D223" s="8">
        <f>D224+D225+D226+D227</f>
        <v>1442</v>
      </c>
      <c r="E223" s="81">
        <f t="shared" si="3"/>
        <v>-0.51740294511378848</v>
      </c>
      <c r="F223" s="100"/>
    </row>
    <row r="224" spans="1:6" x14ac:dyDescent="0.25">
      <c r="A224" s="37" t="s">
        <v>96</v>
      </c>
      <c r="B224" s="32" t="s">
        <v>86</v>
      </c>
      <c r="C224" s="11">
        <v>599</v>
      </c>
      <c r="D224" s="33">
        <v>92</v>
      </c>
      <c r="E224" s="80">
        <f t="shared" si="3"/>
        <v>-0.84641068447412349</v>
      </c>
      <c r="F224" s="100"/>
    </row>
    <row r="225" spans="1:6" x14ac:dyDescent="0.25">
      <c r="A225" s="37" t="s">
        <v>97</v>
      </c>
      <c r="B225" s="32" t="s">
        <v>86</v>
      </c>
      <c r="C225" s="11">
        <v>593</v>
      </c>
      <c r="D225" s="33">
        <v>75</v>
      </c>
      <c r="E225" s="80">
        <f t="shared" si="3"/>
        <v>-0.87352445193929174</v>
      </c>
      <c r="F225" s="100"/>
    </row>
    <row r="226" spans="1:6" x14ac:dyDescent="0.25">
      <c r="A226" s="37" t="s">
        <v>98</v>
      </c>
      <c r="B226" s="32" t="s">
        <v>86</v>
      </c>
      <c r="C226" s="11">
        <v>522</v>
      </c>
      <c r="D226" s="33">
        <v>0</v>
      </c>
      <c r="E226" s="80">
        <f t="shared" si="3"/>
        <v>-1</v>
      </c>
      <c r="F226" s="100"/>
    </row>
    <row r="227" spans="1:6" x14ac:dyDescent="0.25">
      <c r="A227" s="37" t="s">
        <v>99</v>
      </c>
      <c r="B227" s="32" t="s">
        <v>86</v>
      </c>
      <c r="C227" s="11">
        <v>1275</v>
      </c>
      <c r="D227" s="33">
        <v>1275</v>
      </c>
      <c r="E227" s="80">
        <f t="shared" si="3"/>
        <v>0</v>
      </c>
      <c r="F227" s="100"/>
    </row>
    <row r="228" spans="1:6" x14ac:dyDescent="0.25">
      <c r="A228" s="42" t="s">
        <v>42</v>
      </c>
      <c r="B228" s="31" t="s">
        <v>78</v>
      </c>
      <c r="C228" s="8">
        <v>46675</v>
      </c>
      <c r="D228" s="8">
        <f>D195+D209</f>
        <v>11521.73</v>
      </c>
      <c r="E228" s="81">
        <f t="shared" si="3"/>
        <v>-0.75314986609534018</v>
      </c>
      <c r="F228" s="100"/>
    </row>
    <row r="229" spans="1:6" x14ac:dyDescent="0.25">
      <c r="A229" s="42" t="s">
        <v>43</v>
      </c>
      <c r="B229" s="31" t="s">
        <v>78</v>
      </c>
      <c r="C229" s="57">
        <v>2552</v>
      </c>
      <c r="D229" s="11">
        <f>D233-D228</f>
        <v>17248.27</v>
      </c>
      <c r="E229" s="80">
        <f t="shared" si="3"/>
        <v>5.7587264890282137</v>
      </c>
      <c r="F229" s="100"/>
    </row>
    <row r="230" spans="1:6" ht="27.75" customHeight="1" x14ac:dyDescent="0.25">
      <c r="A230" s="40" t="s">
        <v>44</v>
      </c>
      <c r="B230" s="20" t="s">
        <v>86</v>
      </c>
      <c r="C230" s="63">
        <v>2041</v>
      </c>
      <c r="D230" s="11">
        <f>D229-D231</f>
        <v>13798.616</v>
      </c>
      <c r="E230" s="80">
        <f t="shared" si="3"/>
        <v>5.7607133757961781</v>
      </c>
      <c r="F230" s="100"/>
    </row>
    <row r="231" spans="1:6" x14ac:dyDescent="0.25">
      <c r="A231" s="40" t="s">
        <v>45</v>
      </c>
      <c r="B231" s="20" t="s">
        <v>86</v>
      </c>
      <c r="C231" s="63">
        <v>511</v>
      </c>
      <c r="D231" s="60">
        <f>D229*0.2</f>
        <v>3449.6540000000005</v>
      </c>
      <c r="E231" s="80">
        <f t="shared" si="3"/>
        <v>5.750790606653621</v>
      </c>
      <c r="F231" s="100"/>
    </row>
    <row r="232" spans="1:6" ht="32.25" customHeight="1" x14ac:dyDescent="0.25">
      <c r="A232" s="40" t="s">
        <v>46</v>
      </c>
      <c r="B232" s="32" t="s">
        <v>78</v>
      </c>
      <c r="C232" s="63">
        <v>341282</v>
      </c>
      <c r="D232" s="33">
        <v>0</v>
      </c>
      <c r="E232" s="80">
        <f t="shared" si="3"/>
        <v>-1</v>
      </c>
      <c r="F232" s="100"/>
    </row>
    <row r="233" spans="1:6" x14ac:dyDescent="0.25">
      <c r="A233" s="42" t="s">
        <v>47</v>
      </c>
      <c r="B233" s="31" t="s">
        <v>78</v>
      </c>
      <c r="C233" s="8">
        <v>49227</v>
      </c>
      <c r="D233" s="90">
        <v>28770</v>
      </c>
      <c r="E233" s="81">
        <f t="shared" si="3"/>
        <v>-0.41556462916692061</v>
      </c>
      <c r="F233" s="100"/>
    </row>
    <row r="234" spans="1:6" x14ac:dyDescent="0.25">
      <c r="A234" s="47" t="s">
        <v>76</v>
      </c>
      <c r="B234" s="31" t="s">
        <v>100</v>
      </c>
      <c r="C234" s="64">
        <v>652.69500000000005</v>
      </c>
      <c r="D234" s="33">
        <v>380.58</v>
      </c>
      <c r="E234" s="80">
        <f t="shared" si="3"/>
        <v>-0.41690988899869008</v>
      </c>
      <c r="F234" s="100"/>
    </row>
    <row r="235" spans="1:6" ht="20.25" customHeight="1" x14ac:dyDescent="0.25">
      <c r="A235" s="44" t="s">
        <v>55</v>
      </c>
      <c r="B235" s="31" t="s">
        <v>101</v>
      </c>
      <c r="C235" s="91">
        <v>75.42</v>
      </c>
      <c r="D235" s="91">
        <f>D233/D234</f>
        <v>75.595144253507812</v>
      </c>
      <c r="E235" s="81">
        <f t="shared" si="3"/>
        <v>2.322252101668143E-3</v>
      </c>
      <c r="F235" s="101"/>
    </row>
    <row r="237" spans="1:6" x14ac:dyDescent="0.25">
      <c r="A237" s="54" t="s">
        <v>134</v>
      </c>
      <c r="B237" s="48"/>
      <c r="C237" s="48"/>
      <c r="D237" s="48"/>
      <c r="E237" s="50"/>
      <c r="F237" s="51"/>
    </row>
    <row r="238" spans="1:6" x14ac:dyDescent="0.25">
      <c r="A238" s="54" t="s">
        <v>131</v>
      </c>
      <c r="B238" s="48"/>
      <c r="C238" s="48"/>
      <c r="D238" s="48"/>
      <c r="E238" s="50"/>
      <c r="F238" s="51"/>
    </row>
    <row r="239" spans="1:6" x14ac:dyDescent="0.25">
      <c r="A239" s="54" t="s">
        <v>132</v>
      </c>
      <c r="B239" s="48"/>
      <c r="C239" s="48"/>
      <c r="D239" s="48"/>
      <c r="E239" s="50"/>
      <c r="F239" s="51"/>
    </row>
    <row r="240" spans="1:6" x14ac:dyDescent="0.25">
      <c r="A240" s="54" t="s">
        <v>139</v>
      </c>
      <c r="B240" s="48"/>
      <c r="C240" s="48"/>
      <c r="D240" s="48"/>
      <c r="E240" s="50"/>
      <c r="F240" s="51"/>
    </row>
    <row r="241" spans="1:6" x14ac:dyDescent="0.25">
      <c r="A241" s="54" t="s">
        <v>140</v>
      </c>
      <c r="B241" s="48"/>
      <c r="C241" s="48"/>
      <c r="D241" s="48"/>
      <c r="E241" s="50"/>
      <c r="F241" s="51"/>
    </row>
    <row r="242" spans="1:6" x14ac:dyDescent="0.25">
      <c r="A242" s="48"/>
      <c r="B242" s="48"/>
      <c r="C242" s="48"/>
      <c r="D242" s="48"/>
      <c r="E242" s="50"/>
      <c r="F242" s="51"/>
    </row>
    <row r="243" spans="1:6" x14ac:dyDescent="0.25">
      <c r="A243" s="82" t="s">
        <v>145</v>
      </c>
      <c r="B243" s="83"/>
      <c r="C243" s="84"/>
      <c r="D243" s="84"/>
      <c r="E243" s="82"/>
      <c r="F243" s="82" t="s">
        <v>146</v>
      </c>
    </row>
    <row r="245" spans="1:6" x14ac:dyDescent="0.25">
      <c r="A245" s="54" t="s">
        <v>144</v>
      </c>
    </row>
    <row r="246" spans="1:6" x14ac:dyDescent="0.25">
      <c r="A246" s="54"/>
    </row>
    <row r="247" spans="1:6" x14ac:dyDescent="0.25">
      <c r="A247" s="54" t="s">
        <v>133</v>
      </c>
    </row>
  </sheetData>
  <mergeCells count="19">
    <mergeCell ref="A186:F186"/>
    <mergeCell ref="A188:F188"/>
    <mergeCell ref="A111:F111"/>
    <mergeCell ref="E181:F181"/>
    <mergeCell ref="F195:F235"/>
    <mergeCell ref="A183:F183"/>
    <mergeCell ref="A185:F185"/>
    <mergeCell ref="E1:F1"/>
    <mergeCell ref="A125:A127"/>
    <mergeCell ref="F15:F82"/>
    <mergeCell ref="E104:F104"/>
    <mergeCell ref="F118:F167"/>
    <mergeCell ref="A3:F4"/>
    <mergeCell ref="A5:F5"/>
    <mergeCell ref="A6:F6"/>
    <mergeCell ref="A8:F8"/>
    <mergeCell ref="A106:F106"/>
    <mergeCell ref="A108:F108"/>
    <mergeCell ref="A109:F109"/>
  </mergeCells>
  <pageMargins left="1.1023622047244095" right="0.19685039370078741" top="0.19685039370078741" bottom="0.19685039370078741" header="0.31496062992125984" footer="0.31496062992125984"/>
  <pageSetup paperSize="9" scale="71" orientation="portrait" r:id="rId1"/>
  <rowBreaks count="4" manualBreakCount="4">
    <brk id="60" max="16383" man="1"/>
    <brk id="103" max="16383" man="1"/>
    <brk id="180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Администратор</cp:lastModifiedBy>
  <cp:lastPrinted>2018-06-14T09:21:44Z</cp:lastPrinted>
  <dcterms:created xsi:type="dcterms:W3CDTF">2018-06-14T07:56:53Z</dcterms:created>
  <dcterms:modified xsi:type="dcterms:W3CDTF">2019-06-12T04:00:51Z</dcterms:modified>
</cp:coreProperties>
</file>